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sharedStrings.xml" ContentType="application/vnd.openxmlformats-officedocument.spreadsheetml.sharedStrings+xml"/>
  <Override PartName="/xl/media/image1.png" ContentType="image/png"/>
  <Override PartName="/xl/media/image2.png" ContentType="image/png"/>
  <Override PartName="/xl/media/image3.png" ContentType="image/png"/>
  <Override PartName="/xl/media/image4.png" ContentType="image/png"/>
  <Override PartName="/xl/media/image5.png" ContentType="image/png"/>
  <Override PartName="/xl/comments1.xml" ContentType="application/vnd.openxmlformats-officedocument.spreadsheetml.comments+xml"/>
  <Override PartName="/xl/drawings/drawing1.xml" ContentType="application/vnd.openxmlformats-officedocument.drawing+xml"/>
  <Override PartName="/xl/drawings/vmlDrawing1.vml" ContentType="application/vnd.openxmlformats-officedocument.vmlDrawing"/>
  <Override PartName="/xl/drawings/drawing2.xml" ContentType="application/vnd.openxmlformats-officedocument.drawing+xml"/>
  <Override PartName="/xl/drawings/vmlDrawing2.vml" ContentType="application/vnd.openxmlformats-officedocument.vmlDrawing"/>
  <Override PartName="/xl/drawings/drawing3.xml" ContentType="application/vnd.openxmlformats-officedocument.drawing+xml"/>
  <Override PartName="/xl/drawings/vmlDrawing3.vml" ContentType="application/vnd.openxmlformats-officedocument.vmlDrawing"/>
  <Override PartName="/xl/drawings/drawing4.xml" ContentType="application/vnd.openxmlformats-officedocument.drawing+xml"/>
  <Override PartName="/xl/drawings/vmlDrawing4.vml" ContentType="application/vnd.openxmlformats-officedocument.vmlDrawing"/>
  <Override PartName="/xl/drawings/drawing5.xml" ContentType="application/vnd.openxmlformats-officedocument.drawing+xml"/>
  <Override PartName="/xl/drawings/vmlDrawing5.vml" ContentType="application/vnd.openxmlformats-officedocument.vmlDrawing"/>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drawings/_rels/drawing4.xml.rels" ContentType="application/vnd.openxmlformats-package.relationships+xml"/>
  <Override PartName="/xl/drawings/_rels/drawing5.xml.rels" ContentType="application/vnd.openxmlformats-package.relationship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4" activeTab="4"/>
  </bookViews>
  <sheets>
    <sheet name="Enero" sheetId="1" state="hidden" r:id="rId2"/>
    <sheet name="Febrero" sheetId="2" state="hidden" r:id="rId3"/>
    <sheet name="Marzo" sheetId="3" state="hidden" r:id="rId4"/>
    <sheet name="Abril" sheetId="4" state="hidden" r:id="rId5"/>
    <sheet name="Integrado" sheetId="5" state="visible" r:id="rId6"/>
  </sheets>
  <definedNames>
    <definedName function="false" hidden="false" localSheetId="3" name="_xlnm.Print_Titles" vbProcedure="false">Abril!$2:$3</definedName>
    <definedName function="false" hidden="false" localSheetId="0" name="_xlnm.Print_Titles" vbProcedure="false">Enero!$2:$3</definedName>
    <definedName function="false" hidden="false" localSheetId="1" name="_xlnm.Print_Titles" vbProcedure="false">Febrero!$2:$3</definedName>
    <definedName function="false" hidden="false" localSheetId="4" name="_xlnm.Print_Area" vbProcedure="false">Integrado!$A$1:$V$13</definedName>
    <definedName function="false" hidden="false" localSheetId="4" name="_xlnm.Print_Titles" vbProcedure="false">Integrado!$2:$3</definedName>
    <definedName function="false" hidden="false" localSheetId="2" name="_xlnm.Print_Titles" vbProcedure="false">Marzo!$2:$3</definedName>
    <definedName function="false" hidden="false" localSheetId="0" name="_ftn1" vbProcedure="false">Enero!$A$4</definedName>
    <definedName function="false" hidden="false" localSheetId="0" name="_ftn2" vbProcedure="false">Enero!$A$16</definedName>
    <definedName function="false" hidden="false" localSheetId="0" name="_ftn3" vbProcedure="false">Enero!$A$24</definedName>
    <definedName function="false" hidden="false" localSheetId="0" name="_ftn4" vbProcedure="false">Enero!$A$25</definedName>
    <definedName function="false" hidden="false" localSheetId="0" name="_ftnref1" vbProcedure="false">Enero!$C$12</definedName>
    <definedName function="false" hidden="false" localSheetId="0" name="_ftnref2" vbProcedure="false">Enero!$C$5</definedName>
    <definedName function="false" hidden="false" localSheetId="0" name="_ftnref4" vbProcedure="false">Enero!$C$16</definedName>
    <definedName function="false" hidden="false" localSheetId="1" name="_ftn1" vbProcedure="false">Febrero!$A$4</definedName>
    <definedName function="false" hidden="false" localSheetId="1" name="_ftn2" vbProcedure="false">Febrero!$A$16</definedName>
    <definedName function="false" hidden="false" localSheetId="1" name="_ftn3" vbProcedure="false">Febrero!$A$24</definedName>
    <definedName function="false" hidden="false" localSheetId="1" name="_ftn4" vbProcedure="false">Febrero!$A$25</definedName>
    <definedName function="false" hidden="false" localSheetId="1" name="_ftnref1" vbProcedure="false">Febrero!$C$12</definedName>
    <definedName function="false" hidden="false" localSheetId="1" name="_ftnref2" vbProcedure="false">Febrero!$C$5</definedName>
    <definedName function="false" hidden="false" localSheetId="1" name="_ftnref4" vbProcedure="false">Febrero!$C$16</definedName>
    <definedName function="false" hidden="false" localSheetId="2" name="_ftn1" vbProcedure="false">Marzo!$A$4</definedName>
    <definedName function="false" hidden="false" localSheetId="2" name="_ftn2" vbProcedure="false">Marzo!$A$16</definedName>
    <definedName function="false" hidden="false" localSheetId="2" name="_ftn3" vbProcedure="false">Marzo!$A$24</definedName>
    <definedName function="false" hidden="false" localSheetId="2" name="_ftn4" vbProcedure="false">Marzo!$A$25</definedName>
    <definedName function="false" hidden="false" localSheetId="2" name="_ftnref1" vbProcedure="false">Marzo!$C$12</definedName>
    <definedName function="false" hidden="false" localSheetId="2" name="_ftnref2" vbProcedure="false">Marzo!$C$5</definedName>
    <definedName function="false" hidden="false" localSheetId="2" name="_ftnref4" vbProcedure="false">Marzo!$C$16</definedName>
    <definedName function="false" hidden="false" localSheetId="3" name="_ftn1" vbProcedure="false">Abril!$A$4</definedName>
    <definedName function="false" hidden="false" localSheetId="3" name="_ftn2" vbProcedure="false">Abril!$A$16</definedName>
    <definedName function="false" hidden="false" localSheetId="3" name="_ftn3" vbProcedure="false">Abril!$A$24</definedName>
    <definedName function="false" hidden="false" localSheetId="3" name="_ftn4" vbProcedure="false">Abril!$A$25</definedName>
    <definedName function="false" hidden="false" localSheetId="3" name="_ftnref1" vbProcedure="false">Abril!$C$12</definedName>
    <definedName function="false" hidden="false" localSheetId="3" name="_ftnref2" vbProcedure="false">Abril!$C$5</definedName>
    <definedName function="false" hidden="false" localSheetId="3" name="_ftnref4" vbProcedure="false">Abril!$C$16</definedName>
    <definedName function="false" hidden="false" localSheetId="4" name="_ftn1" vbProcedure="false">Integrado!$A$4</definedName>
    <definedName function="false" hidden="false" localSheetId="4" name="_ftn2" vbProcedure="false">integrado!#ref!</definedName>
    <definedName function="false" hidden="false" localSheetId="4" name="_ftn3" vbProcedure="false">integrado!#ref!</definedName>
    <definedName function="false" hidden="false" localSheetId="4" name="_ftn4" vbProcedure="false">Integrado!$A$12</definedName>
    <definedName function="false" hidden="false" localSheetId="4" name="_ftnref1" vbProcedure="false">integrado!#ref!</definedName>
    <definedName function="false" hidden="false" localSheetId="4" name="_ftnref2" vbProcedure="false">integrado!#ref!</definedName>
    <definedName function="false" hidden="false" localSheetId="4" name="_ftnref4" vbProcedure="false">integrado!#ref!</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C6" authorId="0">
      <text>
        <r>
          <rPr>
            <sz val="9"/>
            <color rgb="FF000000"/>
            <rFont val="Tahoma"/>
            <family val="2"/>
            <charset val="1"/>
          </rPr>
          <t xml:space="preserve">Personal requerido 168</t>
        </r>
      </text>
    </comment>
    <comment ref="M17" authorId="0">
      <text>
        <r>
          <rPr>
            <b val="true"/>
            <sz val="9"/>
            <color rgb="FF000000"/>
            <rFont val="Tahoma"/>
            <family val="2"/>
            <charset val="1"/>
          </rPr>
          <t xml:space="preserve">(33/33)*100</t>
        </r>
      </text>
    </comment>
    <comment ref="M18" authorId="0">
      <text>
        <r>
          <rPr>
            <b val="true"/>
            <sz val="9"/>
            <color rgb="FF000000"/>
            <rFont val="Tahoma"/>
            <family val="2"/>
            <charset val="1"/>
          </rPr>
          <t xml:space="preserve">46actas/46sesiones</t>
        </r>
      </text>
    </comment>
  </commentList>
</comments>
</file>

<file path=xl/comments2.xml><?xml version="1.0" encoding="utf-8"?>
<comments xmlns="http://schemas.openxmlformats.org/spreadsheetml/2006/main" xmlns:xdr="http://schemas.openxmlformats.org/drawingml/2006/spreadsheetDrawing">
  <authors>
    <author> </author>
  </authors>
  <commentList>
    <comment ref="C6" authorId="0">
      <text>
        <r>
          <rPr>
            <sz val="9"/>
            <color rgb="FF000000"/>
            <rFont val="Tahoma"/>
            <family val="2"/>
            <charset val="1"/>
          </rPr>
          <t xml:space="preserve">Personal requerido 168</t>
        </r>
      </text>
    </comment>
    <comment ref="M17" authorId="0">
      <text>
        <r>
          <rPr>
            <b val="true"/>
            <sz val="9"/>
            <color rgb="FF000000"/>
            <rFont val="Tahoma"/>
            <family val="2"/>
            <charset val="1"/>
          </rPr>
          <t xml:space="preserve">(33/33)*100</t>
        </r>
      </text>
    </comment>
    <comment ref="M18" authorId="0">
      <text>
        <r>
          <rPr>
            <b val="true"/>
            <sz val="9"/>
            <color rgb="FF000000"/>
            <rFont val="Tahoma"/>
            <family val="2"/>
            <charset val="1"/>
          </rPr>
          <t xml:space="preserve">46actas/46sesiones</t>
        </r>
      </text>
    </comment>
  </commentList>
</comments>
</file>

<file path=xl/comments3.xml><?xml version="1.0" encoding="utf-8"?>
<comments xmlns="http://schemas.openxmlformats.org/spreadsheetml/2006/main" xmlns:xdr="http://schemas.openxmlformats.org/drawingml/2006/spreadsheetDrawing">
  <authors>
    <author> </author>
  </authors>
  <commentList>
    <comment ref="C6" authorId="0">
      <text>
        <r>
          <rPr>
            <sz val="9"/>
            <color rgb="FF000000"/>
            <rFont val="Tahoma"/>
            <family val="2"/>
            <charset val="1"/>
          </rPr>
          <t xml:space="preserve">Personal requerido 168</t>
        </r>
      </text>
    </comment>
    <comment ref="M17" authorId="0">
      <text>
        <r>
          <rPr>
            <b val="true"/>
            <sz val="9"/>
            <color rgb="FF000000"/>
            <rFont val="Tahoma"/>
            <family val="2"/>
            <charset val="1"/>
          </rPr>
          <t xml:space="preserve">(33/33)*100</t>
        </r>
      </text>
    </comment>
    <comment ref="M18" authorId="0">
      <text>
        <r>
          <rPr>
            <b val="true"/>
            <sz val="9"/>
            <color rgb="FF000000"/>
            <rFont val="Tahoma"/>
            <family val="2"/>
            <charset val="1"/>
          </rPr>
          <t xml:space="preserve">46actas/46sesiones</t>
        </r>
      </text>
    </comment>
  </commentList>
</comments>
</file>

<file path=xl/comments4.xml><?xml version="1.0" encoding="utf-8"?>
<comments xmlns="http://schemas.openxmlformats.org/spreadsheetml/2006/main" xmlns:xdr="http://schemas.openxmlformats.org/drawingml/2006/spreadsheetDrawing">
  <authors>
    <author> </author>
  </authors>
  <commentList>
    <comment ref="C6" authorId="0">
      <text>
        <r>
          <rPr>
            <sz val="9"/>
            <color rgb="FF000000"/>
            <rFont val="Tahoma"/>
            <family val="2"/>
            <charset val="1"/>
          </rPr>
          <t xml:space="preserve">Personal requerido 168</t>
        </r>
      </text>
    </comment>
    <comment ref="M17" authorId="0">
      <text>
        <r>
          <rPr>
            <b val="true"/>
            <sz val="9"/>
            <color rgb="FF000000"/>
            <rFont val="Tahoma"/>
            <family val="2"/>
            <charset val="1"/>
          </rPr>
          <t xml:space="preserve">(33/33)*100</t>
        </r>
      </text>
    </comment>
    <comment ref="M18" authorId="0">
      <text>
        <r>
          <rPr>
            <b val="true"/>
            <sz val="9"/>
            <color rgb="FF000000"/>
            <rFont val="Tahoma"/>
            <family val="2"/>
            <charset val="1"/>
          </rPr>
          <t xml:space="preserve">46actas/46sesiones</t>
        </r>
      </text>
    </comment>
  </commentList>
</comments>
</file>

<file path=xl/comments5.xml><?xml version="1.0" encoding="utf-8"?>
<comments xmlns="http://schemas.openxmlformats.org/spreadsheetml/2006/main" xmlns:xdr="http://schemas.openxmlformats.org/drawingml/2006/spreadsheetDrawing">
  <authors>
    <author> </author>
  </authors>
  <commentList>
    <comment ref="C32" authorId="0">
      <text>
        <r>
          <rPr>
            <sz val="11"/>
            <color rgb="FF000000"/>
            <rFont val="Calibri"/>
            <family val="2"/>
            <charset val="1"/>
          </rPr>
          <t xml:space="preserve">
Establezca la fórmula para calcular el indicador
</t>
        </r>
        <r>
          <rPr>
            <sz val="9"/>
            <color rgb="FF000000"/>
            <rFont val="Arial Narrow"/>
            <family val="2"/>
            <charset val="1"/>
          </rPr>
          <t xml:space="preserve">
</t>
        </r>
        <r>
          <rPr>
            <b val="true"/>
            <sz val="9"/>
            <color rgb="FF000000"/>
            <rFont val="Arial Narrow"/>
            <family val="2"/>
            <charset val="1"/>
          </rPr>
          <t xml:space="preserve">Ejemplo:
</t>
        </r>
        <r>
          <rPr>
            <sz val="9"/>
            <color rgb="FF000000"/>
            <rFont val="Arial Narrow"/>
            <family val="2"/>
            <charset val="1"/>
          </rPr>
          <t xml:space="preserve">
</t>
        </r>
        <r>
          <rPr>
            <b val="true"/>
            <sz val="9"/>
            <color rgb="FF000000"/>
            <rFont val="Arial Narrow"/>
            <family val="2"/>
            <charset val="1"/>
          </rPr>
          <t xml:space="preserve">Indicador:
</t>
        </r>
        <r>
          <rPr>
            <sz val="9"/>
            <color rgb="FF000000"/>
            <rFont val="Arial Narrow"/>
            <family val="2"/>
            <charset val="1"/>
          </rPr>
          <t xml:space="preserve">Porcentaje de los ciudadanos inscritos en el padrón electoral que asistieron a emitir su voto en la jornada electoral del 1° de julio respecto al total de ciudadanos inscritos en el padrón electoral.
</t>
        </r>
        <r>
          <rPr>
            <b val="true"/>
            <sz val="9"/>
            <color rgb="FF000000"/>
            <rFont val="Arial Narrow"/>
            <family val="2"/>
            <charset val="1"/>
          </rPr>
          <t xml:space="preserve">Formula:
</t>
        </r>
        <r>
          <rPr>
            <sz val="9"/>
            <color rgb="FF000000"/>
            <rFont val="Arial Narrow"/>
            <family val="2"/>
            <charset val="1"/>
          </rPr>
          <t xml:space="preserve">(Ciudadanos inscritos en el padrón electoral del estado de Jalisco que participaron en el proceso electoral del 1° de Julio/Total de ciudadanos inscritos en el padrón electoral del estado de Jalisco)*100
</t>
        </r>
      </text>
    </comment>
    <comment ref="C35" authorId="0">
      <text>
        <r>
          <rPr>
            <sz val="11"/>
            <color rgb="FF000000"/>
            <rFont val="Calibri"/>
            <family val="2"/>
            <charset val="1"/>
          </rPr>
          <t xml:space="preserve">
Establezca la fórmula para calcular el indicador
</t>
        </r>
        <r>
          <rPr>
            <sz val="9"/>
            <color rgb="FF000000"/>
            <rFont val="Arial Narrow"/>
            <family val="2"/>
            <charset val="1"/>
          </rPr>
          <t xml:space="preserve">
</t>
        </r>
        <r>
          <rPr>
            <b val="true"/>
            <sz val="9"/>
            <color rgb="FF000000"/>
            <rFont val="Arial Narrow"/>
            <family val="2"/>
            <charset val="1"/>
          </rPr>
          <t xml:space="preserve">Ejemplo:
</t>
        </r>
        <r>
          <rPr>
            <sz val="9"/>
            <color rgb="FF000000"/>
            <rFont val="Arial Narrow"/>
            <family val="2"/>
            <charset val="1"/>
          </rPr>
          <t xml:space="preserve">
</t>
        </r>
        <r>
          <rPr>
            <b val="true"/>
            <sz val="9"/>
            <color rgb="FF000000"/>
            <rFont val="Arial Narrow"/>
            <family val="2"/>
            <charset val="1"/>
          </rPr>
          <t xml:space="preserve">Indicador:
</t>
        </r>
        <r>
          <rPr>
            <sz val="9"/>
            <color rgb="FF000000"/>
            <rFont val="Arial Narrow"/>
            <family val="2"/>
            <charset val="1"/>
          </rPr>
          <t xml:space="preserve">Porcentaje de los ciudadanos inscritos en el padrón electoral que asistieron a emitir su voto en la jornada electoral del 1° de julio respecto al total de ciudadanos inscritos en el padrón electoral.
</t>
        </r>
        <r>
          <rPr>
            <b val="true"/>
            <sz val="9"/>
            <color rgb="FF000000"/>
            <rFont val="Arial Narrow"/>
            <family val="2"/>
            <charset val="1"/>
          </rPr>
          <t xml:space="preserve">Formula:
</t>
        </r>
        <r>
          <rPr>
            <sz val="9"/>
            <color rgb="FF000000"/>
            <rFont val="Arial Narrow"/>
            <family val="2"/>
            <charset val="1"/>
          </rPr>
          <t xml:space="preserve">(Ciudadanos inscritos en el padrón electoral del estado de Jalisco que participaron en el proceso electoral del 1° de Julio/Total de ciudadanos inscritos en el padrón electoral del estado de Jalisco)*100
</t>
        </r>
      </text>
    </comment>
  </commentList>
</comments>
</file>

<file path=xl/sharedStrings.xml><?xml version="1.0" encoding="utf-8"?>
<sst xmlns="http://schemas.openxmlformats.org/spreadsheetml/2006/main" count="761" uniqueCount="166">
  <si>
    <t xml:space="preserve">Indicadores de resultados enero de 2017</t>
  </si>
  <si>
    <t xml:space="preserve">Denominación</t>
  </si>
  <si>
    <t xml:space="preserve">Tipo de indicador</t>
  </si>
  <si>
    <t xml:space="preserve">Dimensión a medir</t>
  </si>
  <si>
    <t xml:space="preserve">Unidad de Medida</t>
  </si>
  <si>
    <t xml:space="preserve">Valor de la meta</t>
  </si>
  <si>
    <t xml:space="preserve">Cumplimiento de la meta (presupuestal)</t>
  </si>
  <si>
    <t xml:space="preserve">Avance de procesos</t>
  </si>
  <si>
    <t xml:space="preserve">Unidad Responsable</t>
  </si>
  <si>
    <t xml:space="preserve">Nombre del Indicador</t>
  </si>
  <si>
    <t xml:space="preserve">Fórmula del Indicador</t>
  </si>
  <si>
    <t xml:space="preserve">Eficacia</t>
  </si>
  <si>
    <t xml:space="preserve">Eficiencia</t>
  </si>
  <si>
    <t xml:space="preserve">Economía</t>
  </si>
  <si>
    <t xml:space="preserve">Meta programada anual Absoluto (A)</t>
  </si>
  <si>
    <t xml:space="preserve">Relativo del mes (B) enero</t>
  </si>
  <si>
    <t xml:space="preserve">Relativo del mes (B) febrero</t>
  </si>
  <si>
    <t xml:space="preserve">Relativo del mes (B) marzo</t>
  </si>
  <si>
    <t xml:space="preserve">Relativo del mes (B) abril</t>
  </si>
  <si>
    <r>
      <rPr>
        <b val="true"/>
        <sz val="8"/>
        <color rgb="FF7030A0"/>
        <rFont val="Arial Narrow"/>
        <family val="2"/>
        <charset val="1"/>
      </rPr>
      <t xml:space="preserve">Acumulado                           (∑B</t>
    </r>
    <r>
      <rPr>
        <b val="true"/>
        <vertAlign val="superscript"/>
        <sz val="8"/>
        <color rgb="FF7030A0"/>
        <rFont val="Arial Narrow"/>
        <family val="2"/>
        <charset val="1"/>
      </rPr>
      <t xml:space="preserve">…n</t>
    </r>
    <r>
      <rPr>
        <b val="true"/>
        <sz val="8"/>
        <color rgb="FF7030A0"/>
        <rFont val="Arial Narrow"/>
        <family val="2"/>
        <charset val="1"/>
      </rPr>
      <t xml:space="preserve">)</t>
    </r>
  </si>
  <si>
    <t xml:space="preserve">Programado (C)</t>
  </si>
  <si>
    <t xml:space="preserve">Realizado  (D) (Acumulado)</t>
  </si>
  <si>
    <r>
      <rPr>
        <b val="true"/>
        <sz val="8"/>
        <color rgb="FF7030A0"/>
        <rFont val="Arial Narrow"/>
        <family val="2"/>
        <charset val="1"/>
      </rPr>
      <t xml:space="preserve">Valor de la Meta                        </t>
    </r>
    <r>
      <rPr>
        <b val="true"/>
        <sz val="8"/>
        <color rgb="FF604A7B"/>
        <rFont val="Arial Narrow"/>
        <family val="2"/>
        <charset val="1"/>
      </rPr>
      <t xml:space="preserve">=(B/A)</t>
    </r>
  </si>
  <si>
    <t xml:space="preserve">Cumplimiento de la Meta                                             (D/C)</t>
  </si>
  <si>
    <t xml:space="preserve">DOE</t>
  </si>
  <si>
    <t xml:space="preserve">Sedes distritales funcionales</t>
  </si>
  <si>
    <t xml:space="preserve">Estratégico</t>
  </si>
  <si>
    <t xml:space="preserve">X</t>
  </si>
  <si>
    <t xml:space="preserve">Porcentaje</t>
  </si>
  <si>
    <t xml:space="preserve">Rehabilitación de Material Electoral </t>
  </si>
  <si>
    <t xml:space="preserve">Gestión</t>
  </si>
  <si>
    <t xml:space="preserve">DEC</t>
  </si>
  <si>
    <t xml:space="preserve">Personal capacitado</t>
  </si>
  <si>
    <t xml:space="preserve">DEC/UG</t>
  </si>
  <si>
    <t xml:space="preserve">Eventos de educación cívica y  promoción cultural</t>
  </si>
  <si>
    <t xml:space="preserve">Número de eventos de educación cívica y de promoción de la cultura de la inclusión y la paridad de genero </t>
  </si>
  <si>
    <t xml:space="preserve">Eventos</t>
  </si>
  <si>
    <t xml:space="preserve">DPC</t>
  </si>
  <si>
    <t xml:space="preserve">OSC’s capacitadas en mecanismos de PS</t>
  </si>
  <si>
    <t xml:space="preserve">Número de OSC’s capacitadas en cualquiera de los mecanismos de PS</t>
  </si>
  <si>
    <t xml:space="preserve">OSC’s capacitadas</t>
  </si>
  <si>
    <t xml:space="preserve">Asesorías brindadas a interesados en MPS</t>
  </si>
  <si>
    <t xml:space="preserve">Asesorías en cualquiera de los mecanismos de PS</t>
  </si>
  <si>
    <t xml:space="preserve">Asesorías</t>
  </si>
  <si>
    <t xml:space="preserve">UCS</t>
  </si>
  <si>
    <t xml:space="preserve">Penetración de la comunicación</t>
  </si>
  <si>
    <t xml:space="preserve">Alcance de publicaciones en Facebook</t>
  </si>
  <si>
    <t xml:space="preserve">Personas alcanzadas</t>
  </si>
  <si>
    <t xml:space="preserve">UI</t>
  </si>
  <si>
    <t xml:space="preserve">Ejercicios con urna electrónica</t>
  </si>
  <si>
    <t xml:space="preserve">Equipos funcionando</t>
  </si>
  <si>
    <t xml:space="preserve">DJ</t>
  </si>
  <si>
    <t xml:space="preserve">Seguimiento y asesoría jurídica</t>
  </si>
  <si>
    <t xml:space="preserve">SE</t>
  </si>
  <si>
    <t xml:space="preserve">PSA ordinario</t>
  </si>
  <si>
    <t xml:space="preserve">Aprobación en Pleno</t>
  </si>
  <si>
    <t xml:space="preserve">Integración de actas del Pleno</t>
  </si>
  <si>
    <t xml:space="preserve">STC</t>
  </si>
  <si>
    <t xml:space="preserve">Aprobación en Comisiones</t>
  </si>
  <si>
    <t xml:space="preserve">Integración de actas de Comisiones</t>
  </si>
  <si>
    <t xml:space="preserve">DA</t>
  </si>
  <si>
    <t xml:space="preserve">Registro y control del presupuesto</t>
  </si>
  <si>
    <t xml:space="preserve">Cierre presupuestal y contable mensual</t>
  </si>
  <si>
    <t xml:space="preserve">Cierre presupuestal</t>
  </si>
  <si>
    <t xml:space="preserve">Indicadores de resultados febrero de 2017</t>
  </si>
  <si>
    <t xml:space="preserve">Indicadores de resultados enero-abril de 2017</t>
  </si>
  <si>
    <t xml:space="preserve">INDICADORES DE RESULTADOS CUARTO TRIMESTRE 2020</t>
  </si>
  <si>
    <t xml:space="preserve">Relativo del mes (B) mayo</t>
  </si>
  <si>
    <t xml:space="preserve">Relativo del mes (B) junio</t>
  </si>
  <si>
    <t xml:space="preserve">Relativo del mes (B) julio</t>
  </si>
  <si>
    <t xml:space="preserve">Relativo del mes (B) agosto</t>
  </si>
  <si>
    <t xml:space="preserve">Relativo del mes (B) septiembre</t>
  </si>
  <si>
    <t xml:space="preserve">Relativo del mes (B) octubre</t>
  </si>
  <si>
    <t xml:space="preserve">Relativo del mes (B) noviembre</t>
  </si>
  <si>
    <t xml:space="preserve">Relativo del mes (B) diciembre</t>
  </si>
  <si>
    <r>
      <rPr>
        <sz val="8"/>
        <color rgb="FF7030A0"/>
        <rFont val="Calibri"/>
        <family val="2"/>
        <charset val="1"/>
      </rPr>
      <t xml:space="preserve">Acumulado                           (∑B</t>
    </r>
    <r>
      <rPr>
        <vertAlign val="superscript"/>
        <sz val="7"/>
        <color rgb="FF7030A0"/>
        <rFont val="Arial Narrow"/>
        <family val="2"/>
        <charset val="1"/>
      </rPr>
      <t xml:space="preserve">…n</t>
    </r>
    <r>
      <rPr>
        <sz val="7"/>
        <color rgb="FF7030A0"/>
        <rFont val="Arial Narrow"/>
        <family val="2"/>
        <charset val="1"/>
      </rPr>
      <t xml:space="preserve">)</t>
    </r>
  </si>
  <si>
    <t xml:space="preserve">DIRECCIÓN DE INFORMÁTICA</t>
  </si>
  <si>
    <t xml:space="preserve">Mantenimiento de la infraestructura de las tecnologías de la información</t>
  </si>
  <si>
    <t xml:space="preserve">Soporte técnico en materia de Tecnologías de la Información</t>
  </si>
  <si>
    <t xml:space="preserve">Desarrollo de aplicaciones</t>
  </si>
  <si>
    <t xml:space="preserve">Equipamiento y soporte técnico a Consejos Distritales</t>
  </si>
  <si>
    <t xml:space="preserve">El proyecto de Equipamiento y soporte técnico a Consejos Distritales da inicio hasta el mes de octubre</t>
  </si>
  <si>
    <t xml:space="preserve">Rehabilitación de urnas electrónicas</t>
  </si>
  <si>
    <t xml:space="preserve">DIRECCIÓN DE ORGANIZACIÓN</t>
  </si>
  <si>
    <t xml:space="preserve">*Instalación Consejos Distritales</t>
  </si>
  <si>
    <t xml:space="preserve">Este indicador iniciara a captarse a partir del mes de agosto  2020</t>
  </si>
  <si>
    <t xml:space="preserve">Actualización e impresión cartográfíca</t>
  </si>
  <si>
    <t xml:space="preserve">Los mapas son distritales, municipales y seccionales</t>
  </si>
  <si>
    <t xml:space="preserve">Diseño de documentación electoral</t>
  </si>
  <si>
    <t xml:space="preserve">Diseño de material electoral</t>
  </si>
  <si>
    <t xml:space="preserve">***Actualización de herramientas para el seguimiento de actividades de los Consejos Distritales</t>
  </si>
  <si>
    <t xml:space="preserve">Esta actividad se desarrolla a través de equipos interdisiplinario de varias áreas, por cuestiones de la contingencia sanitaria (COVID19), se suspende la actividad hasta el termino de la contingencia, toda vés que se requieren  las reuniones de trabajo.</t>
  </si>
  <si>
    <t xml:space="preserve">DIRECCIÓN DE EDUCACIÓN CÍVICA</t>
  </si>
  <si>
    <t xml:space="preserve">Difusión de la cultura política a través del arte</t>
  </si>
  <si>
    <t xml:space="preserve">x</t>
  </si>
  <si>
    <t xml:space="preserve">Futuros ciudadanos </t>
  </si>
  <si>
    <t xml:space="preserve">Proceso Electoral Local  2020-2021</t>
  </si>
  <si>
    <t xml:space="preserve">DIRECCIÓN DE ADMINISTRACIÓN</t>
  </si>
  <si>
    <t xml:space="preserve">DIRECCIÓN JURÍDICA</t>
  </si>
  <si>
    <t xml:space="preserve">Nota: Los programas correspondientes a la Coordinación jurídica de los Consejos Distritales, así como de Apoyo a la Oficialía Electoral, se implementan a partir del inicio del Proceso Electoral 2020-2021; es decir, a partir del último trimestre.</t>
  </si>
  <si>
    <t xml:space="preserve">Procedimientos sancionadores administrativos y jurisdiccionales</t>
  </si>
  <si>
    <t xml:space="preserve">Sesiones del Consejo General</t>
  </si>
  <si>
    <t xml:space="preserve">Coordinación jurídica de los Consejos Distritales</t>
  </si>
  <si>
    <t xml:space="preserve">Apoyo a Oficialía Electoral</t>
  </si>
  <si>
    <t xml:space="preserve">N/A</t>
  </si>
  <si>
    <t xml:space="preserve">Nota: El programa correspondiente a la Coordinación jurídica de los Consejos Distritales, se implementa a partir del inicio del Proceso Electoral 2020-2021; es decir, a partir del último trimestre.</t>
  </si>
  <si>
    <t xml:space="preserve">COMUNICACIÓN SOCIAL</t>
  </si>
  <si>
    <t xml:space="preserve"> </t>
  </si>
  <si>
    <t xml:space="preserve">DIRECCIÓN DE GENERO</t>
  </si>
  <si>
    <t xml:space="preserve">Documento de lineamientos para garantizar los principios de igualdad de género y no discriminación en la postulación de candidaturas para el proceso electoral 2020-2021</t>
  </si>
  <si>
    <t xml:space="preserve">No aplica </t>
  </si>
  <si>
    <t xml:space="preserve">Número de acciones desarrolladas en materia de inclusión e interculturalidad </t>
  </si>
  <si>
    <t xml:space="preserve">DIRECCIÓN DE PARTICIPACIÓN CIUDADANA</t>
  </si>
  <si>
    <t xml:space="preserve">Porcentaje de fortalecimiento institucional en materia de herramientas de participación ciudadana</t>
  </si>
  <si>
    <t xml:space="preserve">Sumatoria del porcentaje de cumplimiento de los indicadores de desempeño de cada entregable en la siguiente ponderación:Cada Entregable tiene un valor del 20%</t>
  </si>
  <si>
    <t xml:space="preserve">Desempeño</t>
  </si>
  <si>
    <t xml:space="preserve">Índice de vinculación para la Participación Ciudadana</t>
  </si>
  <si>
    <t xml:space="preserve"> Sumatoria del porcentaje de los entregables 1,2, 3 y 4 del proceso de Vinculación Estratégica para la Participación Ciudadana</t>
  </si>
  <si>
    <t xml:space="preserve">Porcentaje de cumplimiento del programa de formación ciudadana</t>
  </si>
  <si>
    <t xml:space="preserve"> Sumatoria del porcentaje de los entregables 1,2,3, 4, 5, 6, 7 y 8  del proceso de Formación en Ciudadanía Activa, donde cada entregable tiene un valor de 8.3%</t>
  </si>
  <si>
    <t xml:space="preserve">Porcentaje de cumplimiento del programa de jaliscienses en el exterior</t>
  </si>
  <si>
    <t xml:space="preserve"> Sumatoria del porcentaje de los entregables 1, 2 y 3 del proceso de Vinculación con Jaliscienses en el Exterior, donde Entregable 1 es igual al 33.3%, el entregable 2 = 33 .3% y entregable 3 a 33.3%</t>
  </si>
  <si>
    <t xml:space="preserve">Porcentaje de cumplimiento del programa Preparación de Actividades para Proceso Electoral 2020-2021</t>
  </si>
  <si>
    <t xml:space="preserve"> Sumatoria del porcentaje de los entregables 1,2 y 3 del proceso, donde Entregable 1 es igual al 50%, el entregable 2 = 30 %, el entregable 3 = 20 %</t>
  </si>
  <si>
    <t xml:space="preserve">UNIDAD DE FISCALIZACIÓN</t>
  </si>
  <si>
    <t xml:space="preserve">Recepción y revisión integral de los informes anuales 2019 de las Agrupaciones Políticas respecto del origen y destino de los ingresos que reciban por cualquier modalidad de financiamiento.</t>
  </si>
  <si>
    <t xml:space="preserve">Informes Financieros del ejercicio 2019 presentados / Total Agrupaciones Politicas Estatales</t>
  </si>
  <si>
    <t xml:space="preserve">Orientación, asesoría y capacitación a las Agrupaciones Políticas Estatales y a las Organizaciones de Ciudadanos que pretenden constitutirse como Partido político estatal, y otras actividades.</t>
  </si>
  <si>
    <t xml:space="preserve">(Número de orientaciones brindadas / Total de solicitudes recibidas) *100</t>
  </si>
  <si>
    <t xml:space="preserve">Actividades Internas y de fortaleza interinstitucional</t>
  </si>
  <si>
    <t xml:space="preserve">(Agrupaciones que se apegaran al nuevo programa / Total de Agrupaciones Políticas Estatales)*100</t>
  </si>
  <si>
    <t xml:space="preserve">Enlace entre la Unidad Técnica de Fiscalización del INE y los Comités Directivos Estatales de los Partidos Políticos en Jalisco</t>
  </si>
  <si>
    <t xml:space="preserve">(Número de requerimientos atendidos / Total de requerimientos recibidos) *100</t>
  </si>
  <si>
    <t xml:space="preserve">Recepción y revisión integral de los informes mensuales 2019 y 2020 de las Agrupaciones Políticas Estatales y de las Organizaciones de Ciudadanos que pretenden conformarse como Partido Político Estatal respecto del origen y destino de los ingresos que reciban.</t>
  </si>
  <si>
    <t xml:space="preserve">Informes Financieros Mensuales de Noviembre y Diciembre 2019; Enero, Febrero y Marzo de 2020 presentados / Total Agrupaciones Políticas Estatales y Organizaciones de Ciudadanos que pretenden constituirse como partido político local</t>
  </si>
  <si>
    <t xml:space="preserve">SECRETARÍA TÉCNICA DE COMISIONES</t>
  </si>
  <si>
    <t xml:space="preserve">Actas elaboradas</t>
  </si>
  <si>
    <t xml:space="preserve">Acuerdos</t>
  </si>
  <si>
    <t xml:space="preserve">Dictamenes</t>
  </si>
  <si>
    <t xml:space="preserve">Registro</t>
  </si>
  <si>
    <t xml:space="preserve">Agenda</t>
  </si>
  <si>
    <t xml:space="preserve">DIRECCIÓN EDITORIAL</t>
  </si>
  <si>
    <t xml:space="preserve">Revista Folios 35 
Número publicado y presentado</t>
  </si>
  <si>
    <t xml:space="preserve">Publicaciones editas y publicadas</t>
  </si>
  <si>
    <t xml:space="preserve">Estratégico 4</t>
  </si>
  <si>
    <t xml:space="preserve">Producción Editorial</t>
  </si>
  <si>
    <t xml:space="preserve">Revista Folios 36 
Número publicado y presentado</t>
  </si>
  <si>
    <t xml:space="preserve">Servicios de Edición y Diseño</t>
  </si>
  <si>
    <t xml:space="preserve">Productos terminados</t>
  </si>
  <si>
    <t xml:space="preserve">Servicios</t>
  </si>
  <si>
    <t xml:space="preserve">Capacitación y profesionalización personal</t>
  </si>
  <si>
    <t xml:space="preserve">Personas capacitadas</t>
  </si>
  <si>
    <t xml:space="preserve">NA</t>
  </si>
  <si>
    <t xml:space="preserve">Reporte</t>
  </si>
  <si>
    <t xml:space="preserve">Publicación de artículos de Folios en formato digital</t>
  </si>
  <si>
    <t xml:space="preserve">Ejemplar digital </t>
  </si>
  <si>
    <t xml:space="preserve">DIRECCIÓN DE PRERROGATIVAS</t>
  </si>
  <si>
    <t xml:space="preserve">Financiamiento a partidos políticos</t>
  </si>
  <si>
    <t xml:space="preserve">Tiempos en radio y televisión</t>
  </si>
  <si>
    <t xml:space="preserve">Registro para constituirse como partido o agrupación </t>
  </si>
  <si>
    <t xml:space="preserve">Monitoreo de campañas para el proceso electoral local 2020-2021</t>
  </si>
  <si>
    <t xml:space="preserve">Proceso </t>
  </si>
  <si>
    <t xml:space="preserve">Porcentaje </t>
  </si>
  <si>
    <t xml:space="preserve">%</t>
  </si>
  <si>
    <t xml:space="preserve">Registro de candidaturas a cargos de elección popular</t>
  </si>
  <si>
    <t xml:space="preserve">Registro de candidaturas independientes</t>
  </si>
</sst>
</file>

<file path=xl/styles.xml><?xml version="1.0" encoding="utf-8"?>
<styleSheet xmlns="http://schemas.openxmlformats.org/spreadsheetml/2006/main">
  <numFmts count="6">
    <numFmt numFmtId="164" formatCode="General"/>
    <numFmt numFmtId="165" formatCode="0%"/>
    <numFmt numFmtId="166" formatCode="General"/>
    <numFmt numFmtId="167" formatCode="#,##0"/>
    <numFmt numFmtId="168" formatCode="0.0%"/>
    <numFmt numFmtId="169" formatCode="0.00%"/>
  </numFmts>
  <fonts count="35">
    <font>
      <sz val="11"/>
      <color rgb="FF000000"/>
      <name val="Calibri"/>
      <family val="2"/>
      <charset val="1"/>
    </font>
    <font>
      <sz val="10"/>
      <name val="Arial"/>
      <family val="0"/>
    </font>
    <font>
      <sz val="10"/>
      <name val="Arial"/>
      <family val="0"/>
    </font>
    <font>
      <sz val="10"/>
      <name val="Arial"/>
      <family val="0"/>
    </font>
    <font>
      <sz val="10"/>
      <name val="Arial"/>
      <family val="2"/>
      <charset val="1"/>
    </font>
    <font>
      <b val="true"/>
      <sz val="14"/>
      <color rgb="FF000000"/>
      <name val="Calibri"/>
      <family val="2"/>
      <charset val="1"/>
    </font>
    <font>
      <b val="true"/>
      <sz val="8"/>
      <color rgb="FF7030A0"/>
      <name val="Arial Narrow"/>
      <family val="2"/>
      <charset val="1"/>
    </font>
    <font>
      <b val="true"/>
      <sz val="7"/>
      <color rgb="FF7030A0"/>
      <name val="Arial Narrow"/>
      <family val="2"/>
      <charset val="1"/>
    </font>
    <font>
      <b val="true"/>
      <vertAlign val="superscript"/>
      <sz val="8"/>
      <color rgb="FF7030A0"/>
      <name val="Arial Narrow"/>
      <family val="2"/>
      <charset val="1"/>
    </font>
    <font>
      <b val="true"/>
      <sz val="8"/>
      <color rgb="FF604A7B"/>
      <name val="Arial Narrow"/>
      <family val="2"/>
      <charset val="1"/>
    </font>
    <font>
      <sz val="8"/>
      <color rgb="FF000000"/>
      <name val="Arial Narrow"/>
      <family val="2"/>
      <charset val="1"/>
    </font>
    <font>
      <u val="single"/>
      <sz val="11"/>
      <color rgb="FF0000FF"/>
      <name val="Calibri"/>
      <family val="2"/>
      <charset val="1"/>
    </font>
    <font>
      <b val="true"/>
      <sz val="8"/>
      <color rgb="FF000000"/>
      <name val="Arial Narrow"/>
      <family val="2"/>
      <charset val="1"/>
    </font>
    <font>
      <sz val="8"/>
      <color rgb="FF333333"/>
      <name val="Arial Narrow"/>
      <family val="2"/>
      <charset val="1"/>
    </font>
    <font>
      <sz val="8"/>
      <color rgb="FF1F497D"/>
      <name val="Arial Narrow"/>
      <family val="2"/>
      <charset val="1"/>
    </font>
    <font>
      <sz val="8"/>
      <name val="Arial Narrow"/>
      <family val="2"/>
      <charset val="1"/>
    </font>
    <font>
      <sz val="8"/>
      <color rgb="FFFF0000"/>
      <name val="Arial Narrow"/>
      <family val="2"/>
      <charset val="1"/>
    </font>
    <font>
      <sz val="9"/>
      <color rgb="FF000000"/>
      <name val="Tahoma"/>
      <family val="2"/>
      <charset val="1"/>
    </font>
    <font>
      <b val="true"/>
      <sz val="9"/>
      <color rgb="FF000000"/>
      <name val="Tahoma"/>
      <family val="2"/>
      <charset val="1"/>
    </font>
    <font>
      <sz val="9"/>
      <color rgb="FF000000"/>
      <name val="Cambria Math"/>
      <family val="0"/>
    </font>
    <font>
      <sz val="8"/>
      <color rgb="FF000000"/>
      <name val="Calibri"/>
      <family val="2"/>
      <charset val="1"/>
    </font>
    <font>
      <b val="true"/>
      <sz val="8"/>
      <color rgb="FF000000"/>
      <name val="Calibri"/>
      <family val="2"/>
      <charset val="1"/>
    </font>
    <font>
      <sz val="8"/>
      <color rgb="FF7030A0"/>
      <name val="Calibri"/>
      <family val="2"/>
      <charset val="1"/>
    </font>
    <font>
      <vertAlign val="superscript"/>
      <sz val="7"/>
      <color rgb="FF7030A0"/>
      <name val="Arial Narrow"/>
      <family val="2"/>
      <charset val="1"/>
    </font>
    <font>
      <sz val="7"/>
      <color rgb="FF7030A0"/>
      <name val="Arial Narrow"/>
      <family val="2"/>
      <charset val="1"/>
    </font>
    <font>
      <u val="single"/>
      <sz val="8"/>
      <color rgb="FF808080"/>
      <name val="Calibri"/>
      <family val="2"/>
      <charset val="1"/>
    </font>
    <font>
      <sz val="8"/>
      <name val="Calibri"/>
      <family val="2"/>
      <charset val="1"/>
    </font>
    <font>
      <u val="single"/>
      <sz val="8"/>
      <name val="Calibri"/>
      <family val="2"/>
      <charset val="1"/>
    </font>
    <font>
      <sz val="8"/>
      <color rgb="FF000000"/>
      <name val="Trebuchet MS"/>
      <family val="2"/>
      <charset val="1"/>
    </font>
    <font>
      <sz val="8"/>
      <color rgb="FF000000"/>
      <name val="Arial"/>
      <family val="2"/>
      <charset val="1"/>
    </font>
    <font>
      <sz val="9"/>
      <color rgb="FF000000"/>
      <name val="Arial Narrow"/>
      <family val="2"/>
      <charset val="1"/>
    </font>
    <font>
      <b val="true"/>
      <sz val="9"/>
      <color rgb="FF000000"/>
      <name val="Arial Narrow"/>
      <family val="2"/>
      <charset val="1"/>
    </font>
    <font>
      <sz val="8"/>
      <color rgb="FF000000"/>
      <name val="Calibri"/>
      <family val="0"/>
    </font>
    <font>
      <sz val="8"/>
      <color rgb="FF000000"/>
      <name val="Cambria Math"/>
      <family val="0"/>
    </font>
    <font>
      <sz val="9"/>
      <color rgb="FF000000"/>
      <name val="Calibri"/>
      <family val="0"/>
    </font>
  </fonts>
  <fills count="4">
    <fill>
      <patternFill patternType="none"/>
    </fill>
    <fill>
      <patternFill patternType="gray125"/>
    </fill>
    <fill>
      <patternFill patternType="solid">
        <fgColor rgb="FFCCC0D9"/>
        <bgColor rgb="FFCCCCFF"/>
      </patternFill>
    </fill>
    <fill>
      <patternFill patternType="solid">
        <fgColor rgb="FFFFFFFF"/>
        <bgColor rgb="FFFFFFCC"/>
      </patternFill>
    </fill>
  </fills>
  <borders count="7">
    <border diagonalUp="false" diagonalDown="false">
      <left/>
      <right/>
      <top/>
      <bottom/>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hair"/>
      <right style="hair"/>
      <top style="hair"/>
      <bottom style="hair"/>
      <diagonal/>
    </border>
    <border diagonalUp="false" diagonalDown="false">
      <left/>
      <right style="thin"/>
      <top style="thin"/>
      <bottom/>
      <diagonal/>
    </border>
    <border diagonalUp="false" diagonalDown="false">
      <left style="thin"/>
      <right/>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5" fontId="0" fillId="0" borderId="0" applyFont="true" applyBorder="false" applyAlignment="true" applyProtection="false">
      <alignment horizontal="general" vertical="bottom" textRotation="0" wrapText="false" indent="0" shrinkToFit="false"/>
    </xf>
  </cellStyleXfs>
  <cellXfs count="72">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7" fillId="2" borderId="1" xfId="0" applyFont="true" applyBorder="true" applyAlignment="true" applyProtection="false">
      <alignment horizontal="center" vertical="center" textRotation="9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general" vertical="center" textRotation="0" wrapText="true" indent="0" shrinkToFit="false"/>
      <protection locked="true" hidden="false"/>
    </xf>
    <xf numFmtId="164" fontId="11" fillId="0" borderId="1" xfId="20" applyFont="false" applyBorder="true" applyAlignment="true" applyProtection="true">
      <alignment horizontal="center" vertical="center" textRotation="0" wrapText="true" indent="0" shrinkToFit="false"/>
      <protection locked="true" hidden="false"/>
    </xf>
    <xf numFmtId="165" fontId="10" fillId="0" borderId="1" xfId="19" applyFont="true" applyBorder="true" applyAlignment="true" applyProtection="true">
      <alignment horizontal="center" vertical="center" textRotation="0" wrapText="true" indent="0" shrinkToFit="false"/>
      <protection locked="true" hidden="false"/>
    </xf>
    <xf numFmtId="165" fontId="12" fillId="0" borderId="1" xfId="19" applyFont="true" applyBorder="true" applyAlignment="true" applyProtection="true">
      <alignment horizontal="center" vertical="center" textRotation="0" wrapText="true" indent="0" shrinkToFit="false"/>
      <protection locked="true" hidden="false"/>
    </xf>
    <xf numFmtId="165" fontId="10"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6" fontId="12" fillId="0" borderId="1" xfId="0" applyFont="true" applyBorder="true" applyAlignment="true" applyProtection="false">
      <alignment horizontal="center" vertical="center" textRotation="0" wrapText="true" indent="0" shrinkToFit="false"/>
      <protection locked="true" hidden="false"/>
    </xf>
    <xf numFmtId="164" fontId="13" fillId="3" borderId="2" xfId="0" applyFont="true" applyBorder="true" applyAlignment="true" applyProtection="false">
      <alignment horizontal="center" vertical="center" textRotation="0" wrapText="true" indent="0" shrinkToFit="false"/>
      <protection locked="true" hidden="false"/>
    </xf>
    <xf numFmtId="164" fontId="13" fillId="3" borderId="3" xfId="0" applyFont="true" applyBorder="true" applyAlignment="true" applyProtection="false">
      <alignment horizontal="general" vertical="center" textRotation="0" wrapText="true" indent="0" shrinkToFit="false"/>
      <protection locked="true" hidden="false"/>
    </xf>
    <xf numFmtId="164" fontId="13" fillId="3" borderId="3" xfId="0" applyFont="true" applyBorder="true" applyAlignment="true" applyProtection="false">
      <alignment horizontal="center" vertical="center" textRotation="0" wrapText="true" indent="0" shrinkToFit="false"/>
      <protection locked="true" hidden="false"/>
    </xf>
    <xf numFmtId="164" fontId="10" fillId="3" borderId="3" xfId="0" applyFont="true" applyBorder="true" applyAlignment="true" applyProtection="false">
      <alignment horizontal="center" vertical="center" textRotation="0" wrapText="true" indent="0" shrinkToFit="false"/>
      <protection locked="true" hidden="false"/>
    </xf>
    <xf numFmtId="167" fontId="10" fillId="0" borderId="1" xfId="0" applyFont="true" applyBorder="true" applyAlignment="true" applyProtection="false">
      <alignment horizontal="center" vertical="center" textRotation="0" wrapText="true" indent="0" shrinkToFit="false"/>
      <protection locked="true" hidden="false"/>
    </xf>
    <xf numFmtId="167" fontId="12" fillId="0"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5" fontId="12" fillId="0" borderId="1" xfId="0" applyFont="true" applyBorder="true" applyAlignment="true" applyProtection="false">
      <alignment horizontal="center" vertical="center" textRotation="0" wrapText="true" indent="0" shrinkToFit="false"/>
      <protection locked="true" hidden="false"/>
    </xf>
    <xf numFmtId="168" fontId="10" fillId="0" borderId="1" xfId="19" applyFont="true" applyBorder="true" applyAlignment="true" applyProtection="true">
      <alignment horizontal="center" vertical="center" textRotation="0" wrapText="true" indent="0" shrinkToFit="false"/>
      <protection locked="true" hidden="false"/>
    </xf>
    <xf numFmtId="169" fontId="10" fillId="0" borderId="1" xfId="19" applyFont="true" applyBorder="true" applyAlignment="true" applyProtection="true">
      <alignment horizontal="center" vertical="center" textRotation="0" wrapText="true" indent="0" shrinkToFit="false"/>
      <protection locked="true" hidden="false"/>
    </xf>
    <xf numFmtId="169" fontId="12" fillId="0" borderId="1" xfId="19" applyFont="true" applyBorder="true" applyAlignment="true" applyProtection="true">
      <alignment horizontal="center" vertical="center" textRotation="0" wrapText="true" indent="0" shrinkToFit="false"/>
      <protection locked="true" hidden="false"/>
    </xf>
    <xf numFmtId="165" fontId="15" fillId="0" borderId="1" xfId="19" applyFont="true" applyBorder="true" applyAlignment="true" applyProtection="true">
      <alignment horizontal="center"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general" vertical="center" textRotation="0" wrapText="false" indent="0" shrinkToFit="false"/>
      <protection locked="true" hidden="false"/>
    </xf>
    <xf numFmtId="164" fontId="20" fillId="0" borderId="0" xfId="0" applyFont="true" applyBorder="false" applyAlignment="true" applyProtection="false">
      <alignment horizontal="center" vertical="center" textRotation="0" wrapText="false" indent="0" shrinkToFit="false"/>
      <protection locked="true" hidden="false"/>
    </xf>
    <xf numFmtId="164" fontId="21" fillId="0" borderId="0" xfId="0" applyFont="true" applyBorder="true" applyAlignment="true" applyProtection="false">
      <alignment horizontal="center" vertical="center" textRotation="0" wrapText="false" indent="0" shrinkToFit="false"/>
      <protection locked="true" hidden="false"/>
    </xf>
    <xf numFmtId="164" fontId="22" fillId="0" borderId="1" xfId="0" applyFont="true" applyBorder="true" applyAlignment="true" applyProtection="false">
      <alignment horizontal="center" vertical="center" textRotation="0" wrapText="true" indent="0" shrinkToFit="false"/>
      <protection locked="true" hidden="false"/>
    </xf>
    <xf numFmtId="164" fontId="22" fillId="0" borderId="1" xfId="0" applyFont="true" applyBorder="true" applyAlignment="true" applyProtection="false">
      <alignment horizontal="center" vertical="center" textRotation="90" wrapText="true" indent="0" shrinkToFit="false"/>
      <protection locked="true" hidden="false"/>
    </xf>
    <xf numFmtId="164" fontId="21" fillId="0" borderId="1" xfId="0" applyFont="true" applyBorder="true" applyAlignment="true" applyProtection="false">
      <alignment horizontal="center" vertical="center" textRotation="0" wrapText="false" indent="0" shrinkToFit="false"/>
      <protection locked="true" hidden="false"/>
    </xf>
    <xf numFmtId="164" fontId="20" fillId="0" borderId="1" xfId="0" applyFont="true" applyBorder="true" applyAlignment="true" applyProtection="false">
      <alignment horizontal="general" vertical="center" textRotation="0" wrapText="true" indent="0" shrinkToFit="false"/>
      <protection locked="true" hidden="false"/>
    </xf>
    <xf numFmtId="164" fontId="25" fillId="0" borderId="1" xfId="20" applyFont="true" applyBorder="true" applyAlignment="true" applyProtection="true">
      <alignment horizontal="left" vertical="center" textRotation="0" wrapText="true" indent="0" shrinkToFit="false"/>
      <protection locked="true" hidden="false"/>
    </xf>
    <xf numFmtId="164" fontId="20" fillId="0" borderId="1" xfId="0" applyFont="true" applyBorder="true" applyAlignment="true" applyProtection="false">
      <alignment horizontal="center" vertical="center" textRotation="0" wrapText="true" indent="0" shrinkToFit="false"/>
      <protection locked="true" hidden="false"/>
    </xf>
    <xf numFmtId="165" fontId="20" fillId="0" borderId="1" xfId="19" applyFont="true" applyBorder="true" applyAlignment="true" applyProtection="true">
      <alignment horizontal="center" vertical="center" textRotation="0" wrapText="true" indent="0" shrinkToFit="false"/>
      <protection locked="true" hidden="false"/>
    </xf>
    <xf numFmtId="165" fontId="10" fillId="0" borderId="1" xfId="19" applyFont="true" applyBorder="true" applyAlignment="true" applyProtection="true">
      <alignment horizontal="center" vertical="center" textRotation="0" wrapText="true" indent="0" shrinkToFit="false"/>
      <protection locked="true" hidden="false"/>
    </xf>
    <xf numFmtId="165" fontId="21" fillId="0" borderId="1" xfId="19" applyFont="true" applyBorder="true" applyAlignment="true" applyProtection="true">
      <alignment horizontal="center" vertical="center" textRotation="0" wrapText="true" indent="0" shrinkToFit="false"/>
      <protection locked="true" hidden="false"/>
    </xf>
    <xf numFmtId="164" fontId="20" fillId="0" borderId="0" xfId="0" applyFont="true" applyBorder="true" applyAlignment="true" applyProtection="false">
      <alignment horizontal="general" vertical="center" textRotation="0" wrapText="true" indent="0" shrinkToFit="false"/>
      <protection locked="true" hidden="false"/>
    </xf>
    <xf numFmtId="164" fontId="26" fillId="0" borderId="1" xfId="0" applyFont="true" applyBorder="true" applyAlignment="true" applyProtection="false">
      <alignment horizontal="general" vertical="center" textRotation="0" wrapText="true" indent="0" shrinkToFit="false"/>
      <protection locked="true" hidden="false"/>
    </xf>
    <xf numFmtId="164" fontId="27" fillId="0" borderId="1" xfId="20" applyFont="true" applyBorder="true" applyAlignment="true" applyProtection="true">
      <alignment horizontal="left" vertical="center" textRotation="0" wrapText="true" indent="0" shrinkToFit="false"/>
      <protection locked="true" hidden="false"/>
    </xf>
    <xf numFmtId="169" fontId="10" fillId="0" borderId="1" xfId="19" applyFont="true" applyBorder="true" applyAlignment="true" applyProtection="true">
      <alignment horizontal="center" vertical="center" textRotation="0" wrapText="true" indent="0" shrinkToFit="false"/>
      <protection locked="true" hidden="false"/>
    </xf>
    <xf numFmtId="169" fontId="21" fillId="0" borderId="1" xfId="19" applyFont="true" applyBorder="true" applyAlignment="true" applyProtection="true">
      <alignment horizontal="center" vertical="center" textRotation="0" wrapText="true" indent="0" shrinkToFit="false"/>
      <protection locked="true" hidden="false"/>
    </xf>
    <xf numFmtId="164" fontId="20" fillId="0" borderId="0" xfId="0" applyFont="true" applyBorder="true" applyAlignment="true" applyProtection="false">
      <alignment horizontal="left" vertical="center" textRotation="0" wrapText="true" indent="0" shrinkToFit="false"/>
      <protection locked="true" hidden="false"/>
    </xf>
    <xf numFmtId="164" fontId="21" fillId="0" borderId="1" xfId="0" applyFont="true" applyBorder="true" applyAlignment="true" applyProtection="false">
      <alignment horizontal="center" vertical="center" textRotation="0" wrapText="true" indent="0" shrinkToFit="false"/>
      <protection locked="true" hidden="false"/>
    </xf>
    <xf numFmtId="164" fontId="26" fillId="0" borderId="1"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20" fillId="0" borderId="4" xfId="0" applyFont="true" applyBorder="true" applyAlignment="true" applyProtection="false">
      <alignment horizontal="center" vertical="center" textRotation="0" wrapText="false" indent="0" shrinkToFit="false"/>
      <protection locked="true" hidden="false"/>
    </xf>
    <xf numFmtId="164" fontId="21" fillId="0" borderId="4" xfId="0" applyFont="true" applyBorder="true" applyAlignment="true" applyProtection="false">
      <alignment horizontal="center" vertical="center" textRotation="0" wrapText="false" indent="0" shrinkToFit="false"/>
      <protection locked="true" hidden="false"/>
    </xf>
    <xf numFmtId="164" fontId="25" fillId="0" borderId="1" xfId="20" applyFont="true" applyBorder="true" applyAlignment="true" applyProtection="tru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5" fontId="28" fillId="0" borderId="1" xfId="19" applyFont="true" applyBorder="true" applyAlignment="true" applyProtection="true">
      <alignment horizontal="center" vertical="center" textRotation="0" wrapText="true" indent="0" shrinkToFit="false"/>
      <protection locked="true" hidden="false"/>
    </xf>
    <xf numFmtId="164" fontId="20" fillId="0" borderId="4" xfId="0" applyFont="true" applyBorder="true" applyAlignment="true" applyProtection="false">
      <alignment horizontal="center" vertical="center" textRotation="0" wrapText="true" indent="0" shrinkToFit="false"/>
      <protection locked="true" hidden="false"/>
    </xf>
    <xf numFmtId="167" fontId="20" fillId="0" borderId="4" xfId="0" applyFont="true" applyBorder="true" applyAlignment="true" applyProtection="false">
      <alignment horizontal="center" vertical="center" textRotation="0" wrapText="false" indent="0" shrinkToFit="false"/>
      <protection locked="true" hidden="false"/>
    </xf>
    <xf numFmtId="164" fontId="20" fillId="0" borderId="5" xfId="0" applyFont="true" applyBorder="true" applyAlignment="true" applyProtection="false">
      <alignment horizontal="center" vertical="center" textRotation="0" wrapText="false" indent="0" shrinkToFit="false"/>
      <protection locked="true" hidden="false"/>
    </xf>
    <xf numFmtId="167" fontId="21" fillId="0" borderId="4" xfId="0" applyFont="true" applyBorder="true" applyAlignment="true" applyProtection="false">
      <alignment horizontal="center" vertical="center" textRotation="0" wrapText="false" indent="0" shrinkToFit="false"/>
      <protection locked="true" hidden="false"/>
    </xf>
    <xf numFmtId="164" fontId="20" fillId="0" borderId="1" xfId="0" applyFont="true" applyBorder="true" applyAlignment="true" applyProtection="false">
      <alignment horizontal="center" vertical="center" textRotation="0" wrapText="false" indent="0" shrinkToFit="false"/>
      <protection locked="true" hidden="false"/>
    </xf>
    <xf numFmtId="165" fontId="20" fillId="0" borderId="1" xfId="0" applyFont="true" applyBorder="true" applyAlignment="true" applyProtection="false">
      <alignment horizontal="center" vertical="center" textRotation="0" wrapText="false" indent="0" shrinkToFit="false"/>
      <protection locked="true" hidden="false"/>
    </xf>
    <xf numFmtId="165" fontId="29" fillId="0" borderId="1" xfId="0" applyFont="true" applyBorder="true" applyAlignment="true" applyProtection="false">
      <alignment horizontal="center" vertical="center" textRotation="0" wrapText="false" indent="0" shrinkToFit="false"/>
      <protection locked="true" hidden="false"/>
    </xf>
    <xf numFmtId="165" fontId="29" fillId="0" borderId="1" xfId="0" applyFont="true" applyBorder="true" applyAlignment="true" applyProtection="false">
      <alignment horizontal="center" vertical="bottom" textRotation="0" wrapText="false" indent="0" shrinkToFit="false"/>
      <protection locked="true" hidden="false"/>
    </xf>
    <xf numFmtId="164" fontId="21" fillId="0" borderId="1" xfId="0" applyFont="true" applyBorder="true" applyAlignment="true" applyProtection="false">
      <alignment horizontal="center" vertical="center" textRotation="0" wrapText="true" indent="0" shrinkToFit="true"/>
      <protection locked="true" hidden="false"/>
    </xf>
    <xf numFmtId="164" fontId="20" fillId="0" borderId="1" xfId="20" applyFont="true" applyBorder="true" applyAlignment="true" applyProtection="true">
      <alignment horizontal="left" vertical="center" textRotation="0" wrapText="true" indent="0" shrinkToFit="false"/>
      <protection locked="true" hidden="false"/>
    </xf>
    <xf numFmtId="164" fontId="20" fillId="0" borderId="1" xfId="0" applyFont="true" applyBorder="true" applyAlignment="true" applyProtection="false">
      <alignment horizontal="justify" vertical="center" textRotation="0" wrapText="true" indent="0" shrinkToFit="false"/>
      <protection locked="true" hidden="false"/>
    </xf>
    <xf numFmtId="165" fontId="20" fillId="0" borderId="1" xfId="0" applyFont="true" applyBorder="true" applyAlignment="true" applyProtection="false">
      <alignment horizontal="center" vertical="center" textRotation="0" wrapText="true" indent="0" shrinkToFit="false"/>
      <protection locked="true" hidden="false"/>
    </xf>
    <xf numFmtId="169" fontId="10" fillId="0" borderId="1" xfId="19" applyFont="true" applyBorder="true" applyAlignment="true" applyProtection="true">
      <alignment horizontal="right" vertical="center" textRotation="0" wrapText="true" indent="0" shrinkToFit="false"/>
      <protection locked="true" hidden="false"/>
    </xf>
    <xf numFmtId="165" fontId="21" fillId="0" borderId="1" xfId="0" applyFont="true" applyBorder="true" applyAlignment="true" applyProtection="false">
      <alignment horizontal="center" vertical="center" textRotation="0" wrapText="false" indent="0" shrinkToFit="false"/>
      <protection locked="true" hidden="false"/>
    </xf>
    <xf numFmtId="169" fontId="20" fillId="0" borderId="0" xfId="0" applyFont="true" applyBorder="false" applyAlignment="true" applyProtection="false">
      <alignment horizontal="general" vertical="center" textRotation="0" wrapText="false" indent="0" shrinkToFit="false"/>
      <protection locked="true" hidden="false"/>
    </xf>
    <xf numFmtId="164" fontId="20" fillId="0" borderId="6" xfId="0" applyFont="true" applyBorder="true" applyAlignment="true" applyProtection="false">
      <alignment horizontal="general" vertical="center" textRotation="0" wrapText="false" indent="0" shrinkToFit="false"/>
      <protection locked="true" hidden="false"/>
    </xf>
    <xf numFmtId="169" fontId="20" fillId="0" borderId="1" xfId="19" applyFont="true" applyBorder="true" applyAlignment="true" applyProtection="true">
      <alignment horizontal="center" vertical="center" textRotation="0" wrapText="true" indent="0" shrinkToFit="false"/>
      <protection locked="true" hidden="false"/>
    </xf>
    <xf numFmtId="169" fontId="29" fillId="0" borderId="1" xfId="19" applyFont="true" applyBorder="true" applyAlignment="true" applyProtection="true">
      <alignment horizontal="center" vertical="center" textRotation="0" wrapText="true" indent="0" shrinkToFit="false"/>
      <protection locked="true" hidden="false"/>
    </xf>
    <xf numFmtId="165" fontId="29" fillId="0" borderId="1" xfId="19" applyFont="true" applyBorder="true" applyAlignment="true" applyProtection="true">
      <alignment horizontal="center" vertical="center" textRotation="0" wrapText="tru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Porcentaje 2" xfId="22"/>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0D9"/>
      <rgbColor rgb="FF808080"/>
      <rgbColor rgb="FF9999FF"/>
      <rgbColor rgb="FF7030A0"/>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04A7B"/>
      <rgbColor rgb="FF969696"/>
      <rgbColor rgb="FF003366"/>
      <rgbColor rgb="FF339966"/>
      <rgbColor rgb="FF003300"/>
      <rgbColor rgb="FF333300"/>
      <rgbColor rgb="FF993300"/>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_rels/drawing2.xml.rels><?xml version="1.0" encoding="UTF-8"?>
<Relationships xmlns="http://schemas.openxmlformats.org/package/2006/relationships"><Relationship Id="rId1" Type="http://schemas.openxmlformats.org/officeDocument/2006/relationships/image" Target="../media/image2.png"/>
</Relationships>
</file>

<file path=xl/drawings/_rels/drawing3.xml.rels><?xml version="1.0" encoding="UTF-8"?>
<Relationships xmlns="http://schemas.openxmlformats.org/package/2006/relationships"><Relationship Id="rId1" Type="http://schemas.openxmlformats.org/officeDocument/2006/relationships/image" Target="../media/image3.png"/>
</Relationships>
</file>

<file path=xl/drawings/_rels/drawing4.xml.rels><?xml version="1.0" encoding="UTF-8"?>
<Relationships xmlns="http://schemas.openxmlformats.org/package/2006/relationships"><Relationship Id="rId1" Type="http://schemas.openxmlformats.org/officeDocument/2006/relationships/image" Target="../media/image4.png"/>
</Relationships>
</file>

<file path=xl/drawings/_rels/drawing5.xml.rels><?xml version="1.0" encoding="UTF-8"?>
<Relationships xmlns="http://schemas.openxmlformats.org/package/2006/relationships"><Relationship Id="rId1" Type="http://schemas.openxmlformats.org/officeDocument/2006/relationships/image" Target="../media/image5.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1150200</xdr:colOff>
      <xdr:row>9</xdr:row>
      <xdr:rowOff>300240</xdr:rowOff>
    </xdr:from>
    <xdr:to>
      <xdr:col>2</xdr:col>
      <xdr:colOff>1824120</xdr:colOff>
      <xdr:row>10</xdr:row>
      <xdr:rowOff>302040</xdr:rowOff>
    </xdr:to>
    <xdr:sp>
      <xdr:nvSpPr>
        <xdr:cNvPr id="0" name="CustomShape 1"/>
        <xdr:cNvSpPr/>
      </xdr:nvSpPr>
      <xdr:spPr>
        <a:xfrm>
          <a:off x="1754640" y="440532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(𝐸𝑗𝑒𝑟𝑐𝑖𝑐𝑖𝑜𝑠 𝑎𝑡𝑒𝑛𝑑𝑖𝑑𝑜𝑠)/(𝐸𝑗𝑒𝑟𝑐𝑖𝑐𝑖𝑜𝑠 𝑠𝑜𝑙𝑖𝑐𝑖𝑡𝑎𝑑𝑜𝑠) (100)</a:t>
          </a:r>
          <a:endParaRPr b="0" lang="en-US" sz="900" spc="-1" strike="noStrike">
            <a:latin typeface="Times New Roman"/>
          </a:endParaRPr>
        </a:p>
      </xdr:txBody>
    </xdr:sp>
    <xdr:clientData/>
  </xdr:twoCellAnchor>
  <xdr:twoCellAnchor editAs="twoCell">
    <xdr:from>
      <xdr:col>2</xdr:col>
      <xdr:colOff>0</xdr:colOff>
      <xdr:row>10</xdr:row>
      <xdr:rowOff>300240</xdr:rowOff>
    </xdr:from>
    <xdr:to>
      <xdr:col>2</xdr:col>
      <xdr:colOff>1893600</xdr:colOff>
      <xdr:row>11</xdr:row>
      <xdr:rowOff>302400</xdr:rowOff>
    </xdr:to>
    <xdr:sp>
      <xdr:nvSpPr>
        <xdr:cNvPr id="1" name="CustomShape 1"/>
        <xdr:cNvSpPr/>
      </xdr:nvSpPr>
      <xdr:spPr>
        <a:xfrm>
          <a:off x="1824120" y="472932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(𝐸𝑞𝑢𝑖𝑝𝑜𝑠 𝑓𝑢𝑛𝑐𝑖𝑜𝑛𝑎𝑛𝑑𝑜)/(𝐸𝑞𝑢𝑖𝑝𝑜𝑠 𝑎𝑢𝑡𝑜𝑟𝑖𝑧𝑎𝑑𝑜𝑠) (100)</a:t>
          </a:r>
          <a:endParaRPr b="0" lang="en-US" sz="900" spc="-1" strike="noStrike">
            <a:latin typeface="Times New Roman"/>
          </a:endParaRPr>
        </a:p>
      </xdr:txBody>
    </xdr:sp>
    <xdr:clientData/>
  </xdr:twoCellAnchor>
  <xdr:twoCellAnchor editAs="twoCell">
    <xdr:from>
      <xdr:col>2</xdr:col>
      <xdr:colOff>1080</xdr:colOff>
      <xdr:row>4</xdr:row>
      <xdr:rowOff>303120</xdr:rowOff>
    </xdr:from>
    <xdr:to>
      <xdr:col>2</xdr:col>
      <xdr:colOff>1894680</xdr:colOff>
      <xdr:row>5</xdr:row>
      <xdr:rowOff>304920</xdr:rowOff>
    </xdr:to>
    <xdr:sp>
      <xdr:nvSpPr>
        <xdr:cNvPr id="2" name="CustomShape 1"/>
        <xdr:cNvSpPr/>
      </xdr:nvSpPr>
      <xdr:spPr>
        <a:xfrm>
          <a:off x="1825200" y="264600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(𝑃𝑒𝑟𝑠𝑜𝑛𝑎𝑙 𝑐𝑎𝑝𝑎𝑐𝑖𝑡𝑎𝑑𝑜)/(𝑃𝑒𝑟𝑠𝑜𝑛𝑎𝑙 𝑟𝑒𝑞𝑢𝑒𝑟𝑖𝑑𝑜) (100)</a:t>
          </a:r>
          <a:endParaRPr b="0" lang="en-US" sz="900" spc="-1" strike="noStrike">
            <a:latin typeface="Times New Roman"/>
          </a:endParaRPr>
        </a:p>
      </xdr:txBody>
    </xdr:sp>
    <xdr:clientData/>
  </xdr:twoCellAnchor>
  <xdr:twoCellAnchor editAs="oneCell">
    <xdr:from>
      <xdr:col>0</xdr:col>
      <xdr:colOff>57960</xdr:colOff>
      <xdr:row>0</xdr:row>
      <xdr:rowOff>0</xdr:rowOff>
    </xdr:from>
    <xdr:to>
      <xdr:col>1</xdr:col>
      <xdr:colOff>1216080</xdr:colOff>
      <xdr:row>0</xdr:row>
      <xdr:rowOff>934200</xdr:rowOff>
    </xdr:to>
    <xdr:pic>
      <xdr:nvPicPr>
        <xdr:cNvPr id="3" name="4 Imagen" descr="Instituto Electoral y de Participación Ciudadana de Jalisco"/>
        <xdr:cNvPicPr/>
      </xdr:nvPicPr>
      <xdr:blipFill>
        <a:blip r:embed="rId1"/>
        <a:stretch/>
      </xdr:blipFill>
      <xdr:spPr>
        <a:xfrm>
          <a:off x="57960" y="0"/>
          <a:ext cx="1762560" cy="934200"/>
        </a:xfrm>
        <a:prstGeom prst="rect">
          <a:avLst/>
        </a:prstGeom>
        <a:ln w="0">
          <a:noFill/>
        </a:ln>
      </xdr:spPr>
    </xdr:pic>
    <xdr:clientData/>
  </xdr:twoCellAnchor>
  <xdr:twoCellAnchor editAs="twoCell">
    <xdr:from>
      <xdr:col>2</xdr:col>
      <xdr:colOff>5760</xdr:colOff>
      <xdr:row>2</xdr:row>
      <xdr:rowOff>779400</xdr:rowOff>
    </xdr:from>
    <xdr:to>
      <xdr:col>2</xdr:col>
      <xdr:colOff>1899360</xdr:colOff>
      <xdr:row>3</xdr:row>
      <xdr:rowOff>295560</xdr:rowOff>
    </xdr:to>
    <xdr:sp>
      <xdr:nvSpPr>
        <xdr:cNvPr id="4" name="CustomShape 1"/>
        <xdr:cNvSpPr/>
      </xdr:nvSpPr>
      <xdr:spPr>
        <a:xfrm>
          <a:off x="1829880" y="200808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(𝑆𝑒𝑑𝑒𝑠 𝑓𝑢𝑛𝑐𝑖𝑜𝑛𝑎𝑙𝑒𝑠)/(𝑆𝑒𝑑𝑒𝑠 𝑟𝑒𝑞𝑢𝑒𝑟𝑖𝑑𝑎𝑠) (100)</a:t>
          </a:r>
          <a:endParaRPr b="0" lang="en-US" sz="900" spc="-1" strike="noStrike">
            <a:latin typeface="Times New Roman"/>
          </a:endParaRPr>
        </a:p>
      </xdr:txBody>
    </xdr:sp>
    <xdr:clientData/>
  </xdr:twoCellAnchor>
  <xdr:twoCellAnchor editAs="twoCell">
    <xdr:from>
      <xdr:col>2</xdr:col>
      <xdr:colOff>57960</xdr:colOff>
      <xdr:row>4</xdr:row>
      <xdr:rowOff>27000</xdr:rowOff>
    </xdr:from>
    <xdr:to>
      <xdr:col>2</xdr:col>
      <xdr:colOff>1951560</xdr:colOff>
      <xdr:row>5</xdr:row>
      <xdr:rowOff>28800</xdr:rowOff>
    </xdr:to>
    <xdr:sp>
      <xdr:nvSpPr>
        <xdr:cNvPr id="5" name="CustomShape 1"/>
        <xdr:cNvSpPr/>
      </xdr:nvSpPr>
      <xdr:spPr>
        <a:xfrm>
          <a:off x="1882080" y="236988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(𝑃𝑎𝑞𝑢𝑒𝑡𝑒𝑠 𝑟𝑒ℎ𝑎𝑏𝑖𝑙𝑖𝑡𝑎𝑑𝑜𝑠)/(𝑃𝑎𝑞𝑢𝑒𝑡𝑒𝑠 𝑟𝑒𝑐𝑢𝑝𝑒𝑟𝑎𝑑𝑜𝑠) (100)</a:t>
          </a:r>
          <a:endParaRPr b="0" lang="en-US" sz="900" spc="-1" strike="noStrike">
            <a:latin typeface="Times New Roman"/>
          </a:endParaRPr>
        </a:p>
      </xdr:txBody>
    </xdr:sp>
    <xdr:clientData/>
  </xdr:twoCellAnchor>
  <xdr:twoCellAnchor editAs="twoCell">
    <xdr:from>
      <xdr:col>2</xdr:col>
      <xdr:colOff>66240</xdr:colOff>
      <xdr:row>11</xdr:row>
      <xdr:rowOff>303120</xdr:rowOff>
    </xdr:from>
    <xdr:to>
      <xdr:col>2</xdr:col>
      <xdr:colOff>1959840</xdr:colOff>
      <xdr:row>12</xdr:row>
      <xdr:rowOff>314640</xdr:rowOff>
    </xdr:to>
    <xdr:sp>
      <xdr:nvSpPr>
        <xdr:cNvPr id="6" name="CustomShape 1"/>
        <xdr:cNvSpPr/>
      </xdr:nvSpPr>
      <xdr:spPr>
        <a:xfrm>
          <a:off x="1890360" y="505584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(𝐹𝑜𝑙𝑖𝑜𝑠 𝑎𝑡𝑒𝑛𝑑𝑖𝑑𝑜𝑠)/(𝐹𝑜𝑙𝑖𝑜𝑠 𝑟𝑒𝑐𝑖𝑏𝑖𝑑𝑜𝑠) (100)</a:t>
          </a:r>
          <a:endParaRPr b="0" lang="en-US" sz="900" spc="-1" strike="noStrike">
            <a:latin typeface="Times New Roman"/>
          </a:endParaRPr>
        </a:p>
      </xdr:txBody>
    </xdr:sp>
    <xdr:clientData/>
  </xdr:twoCellAnchor>
  <xdr:twoCellAnchor editAs="twoCell">
    <xdr:from>
      <xdr:col>2</xdr:col>
      <xdr:colOff>66240</xdr:colOff>
      <xdr:row>12</xdr:row>
      <xdr:rowOff>297000</xdr:rowOff>
    </xdr:from>
    <xdr:to>
      <xdr:col>2</xdr:col>
      <xdr:colOff>1959840</xdr:colOff>
      <xdr:row>13</xdr:row>
      <xdr:rowOff>298800</xdr:rowOff>
    </xdr:to>
    <xdr:sp>
      <xdr:nvSpPr>
        <xdr:cNvPr id="7" name="CustomShape 1"/>
        <xdr:cNvSpPr/>
      </xdr:nvSpPr>
      <xdr:spPr>
        <a:xfrm>
          <a:off x="1890360" y="536400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𝑅𝑒𝑠𝑜𝑙𝑢𝑐𝑖𝑜𝑛𝑒𝑠</a:t>
          </a:r>
          <a:r>
            <a:rPr b="0" lang="es-MX" sz="900" spc="-1" strike="noStrike">
              <a:solidFill>
                <a:srgbClr val="000000"/>
              </a:solidFill>
              <a:latin typeface="Cambria Math"/>
            </a:rPr>
            <a:t>/(𝐷𝑒𝑛𝑢𝑛𝑐𝑖𝑎𝑠 𝑝𝑟𝑒𝑠𝑒𝑛𝑡𝑎𝑑𝑎𝑠) (100)</a:t>
          </a:r>
          <a:endParaRPr b="0" lang="en-US" sz="900" spc="-1" strike="noStrike">
            <a:latin typeface="Times New Roman"/>
          </a:endParaRPr>
        </a:p>
      </xdr:txBody>
    </xdr:sp>
    <xdr:clientData/>
  </xdr:twoCellAnchor>
  <xdr:twoCellAnchor editAs="twoCell">
    <xdr:from>
      <xdr:col>2</xdr:col>
      <xdr:colOff>74520</xdr:colOff>
      <xdr:row>13</xdr:row>
      <xdr:rowOff>282240</xdr:rowOff>
    </xdr:from>
    <xdr:to>
      <xdr:col>2</xdr:col>
      <xdr:colOff>1968120</xdr:colOff>
      <xdr:row>14</xdr:row>
      <xdr:rowOff>284040</xdr:rowOff>
    </xdr:to>
    <xdr:sp>
      <xdr:nvSpPr>
        <xdr:cNvPr id="8" name="CustomShape 1"/>
        <xdr:cNvSpPr/>
      </xdr:nvSpPr>
      <xdr:spPr>
        <a:xfrm>
          <a:off x="1898640" y="567324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(𝐴𝑐𝑢𝑒𝑟𝑑𝑜𝑠 𝑎𝑝𝑟𝑜𝑏𝑎𝑑𝑜𝑠)/(𝑃𝑟𝑜𝑦𝑒𝑐𝑡𝑜𝑠 𝑝𝑟𝑒𝑠𝑒𝑛𝑡𝑎𝑑𝑜𝑠) (100)</a:t>
          </a:r>
          <a:endParaRPr b="0" lang="en-US" sz="900" spc="-1" strike="noStrike">
            <a:latin typeface="Times New Roman"/>
          </a:endParaRPr>
        </a:p>
      </xdr:txBody>
    </xdr:sp>
    <xdr:clientData/>
  </xdr:twoCellAnchor>
  <xdr:twoCellAnchor editAs="twoCell">
    <xdr:from>
      <xdr:col>2</xdr:col>
      <xdr:colOff>49680</xdr:colOff>
      <xdr:row>14</xdr:row>
      <xdr:rowOff>285120</xdr:rowOff>
    </xdr:from>
    <xdr:to>
      <xdr:col>2</xdr:col>
      <xdr:colOff>1943280</xdr:colOff>
      <xdr:row>15</xdr:row>
      <xdr:rowOff>296640</xdr:rowOff>
    </xdr:to>
    <xdr:sp>
      <xdr:nvSpPr>
        <xdr:cNvPr id="9" name="CustomShape 1"/>
        <xdr:cNvSpPr/>
      </xdr:nvSpPr>
      <xdr:spPr>
        <a:xfrm>
          <a:off x="1873800" y="600012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𝐴𝑐𝑡𝑎𝑠</a:t>
          </a:r>
          <a:r>
            <a:rPr b="0" lang="es-MX" sz="900" spc="-1" strike="noStrike">
              <a:solidFill>
                <a:srgbClr val="000000"/>
              </a:solidFill>
              <a:latin typeface="Cambria Math"/>
            </a:rPr>
            <a:t>/𝑆𝑒𝑠𝑖𝑜𝑛𝑒𝑠 (100)</a:t>
          </a:r>
          <a:endParaRPr b="0" lang="en-US" sz="900" spc="-1" strike="noStrike">
            <a:latin typeface="Times New Roman"/>
          </a:endParaRPr>
        </a:p>
      </xdr:txBody>
    </xdr:sp>
    <xdr:clientData/>
  </xdr:twoCellAnchor>
  <xdr:twoCellAnchor editAs="twoCell">
    <xdr:from>
      <xdr:col>2</xdr:col>
      <xdr:colOff>74520</xdr:colOff>
      <xdr:row>15</xdr:row>
      <xdr:rowOff>275040</xdr:rowOff>
    </xdr:from>
    <xdr:to>
      <xdr:col>2</xdr:col>
      <xdr:colOff>1968120</xdr:colOff>
      <xdr:row>16</xdr:row>
      <xdr:rowOff>296280</xdr:rowOff>
    </xdr:to>
    <xdr:sp>
      <xdr:nvSpPr>
        <xdr:cNvPr id="10" name="CustomShape 1"/>
        <xdr:cNvSpPr/>
      </xdr:nvSpPr>
      <xdr:spPr>
        <a:xfrm>
          <a:off x="1898640" y="630432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(𝐴𝑐𝑢𝑒𝑟𝑑𝑜𝑠 𝑎𝑝𝑟𝑜𝑏𝑎𝑑𝑜𝑠)/(𝑃𝑟𝑜𝑦𝑒𝑐𝑡𝑜𝑠 𝑝𝑟𝑒𝑠𝑒𝑛𝑡𝑎𝑑𝑜𝑠) (100)</a:t>
          </a:r>
          <a:endParaRPr b="0" lang="en-US" sz="900" spc="-1" strike="noStrike">
            <a:latin typeface="Times New Roman"/>
          </a:endParaRPr>
        </a:p>
      </xdr:txBody>
    </xdr:sp>
    <xdr:clientData/>
  </xdr:twoCellAnchor>
  <xdr:twoCellAnchor editAs="twoCell">
    <xdr:from>
      <xdr:col>2</xdr:col>
      <xdr:colOff>49680</xdr:colOff>
      <xdr:row>16</xdr:row>
      <xdr:rowOff>273960</xdr:rowOff>
    </xdr:from>
    <xdr:to>
      <xdr:col>2</xdr:col>
      <xdr:colOff>1943280</xdr:colOff>
      <xdr:row>17</xdr:row>
      <xdr:rowOff>294840</xdr:rowOff>
    </xdr:to>
    <xdr:sp>
      <xdr:nvSpPr>
        <xdr:cNvPr id="11" name="CustomShape 1"/>
        <xdr:cNvSpPr/>
      </xdr:nvSpPr>
      <xdr:spPr>
        <a:xfrm>
          <a:off x="1873800" y="660780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𝐴𝑐𝑡𝑎𝑠</a:t>
          </a:r>
          <a:r>
            <a:rPr b="0" lang="es-MX" sz="900" spc="-1" strike="noStrike">
              <a:solidFill>
                <a:srgbClr val="000000"/>
              </a:solidFill>
              <a:latin typeface="Cambria Math"/>
            </a:rPr>
            <a:t>/𝑆𝑒𝑠𝑖𝑜𝑛𝑒𝑠 (100)</a:t>
          </a:r>
          <a:endParaRPr b="0" lang="en-US" sz="9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1150200</xdr:colOff>
      <xdr:row>9</xdr:row>
      <xdr:rowOff>300240</xdr:rowOff>
    </xdr:from>
    <xdr:to>
      <xdr:col>2</xdr:col>
      <xdr:colOff>1824120</xdr:colOff>
      <xdr:row>10</xdr:row>
      <xdr:rowOff>302040</xdr:rowOff>
    </xdr:to>
    <xdr:sp>
      <xdr:nvSpPr>
        <xdr:cNvPr id="12" name="CustomShape 1"/>
        <xdr:cNvSpPr/>
      </xdr:nvSpPr>
      <xdr:spPr>
        <a:xfrm>
          <a:off x="1754640" y="440532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(𝐸𝑗𝑒𝑟𝑐𝑖𝑐𝑖𝑜𝑠 𝑎𝑡𝑒𝑛𝑑𝑖𝑑𝑜𝑠)/(𝐸𝑗𝑒𝑟𝑐𝑖𝑐𝑖𝑜𝑠 𝑠𝑜𝑙𝑖𝑐𝑖𝑡𝑎𝑑𝑜𝑠) (100)</a:t>
          </a:r>
          <a:endParaRPr b="0" lang="en-US" sz="900" spc="-1" strike="noStrike">
            <a:latin typeface="Times New Roman"/>
          </a:endParaRPr>
        </a:p>
      </xdr:txBody>
    </xdr:sp>
    <xdr:clientData/>
  </xdr:twoCellAnchor>
  <xdr:twoCellAnchor editAs="twoCell">
    <xdr:from>
      <xdr:col>2</xdr:col>
      <xdr:colOff>0</xdr:colOff>
      <xdr:row>10</xdr:row>
      <xdr:rowOff>300240</xdr:rowOff>
    </xdr:from>
    <xdr:to>
      <xdr:col>2</xdr:col>
      <xdr:colOff>1893600</xdr:colOff>
      <xdr:row>11</xdr:row>
      <xdr:rowOff>302400</xdr:rowOff>
    </xdr:to>
    <xdr:sp>
      <xdr:nvSpPr>
        <xdr:cNvPr id="13" name="CustomShape 1"/>
        <xdr:cNvSpPr/>
      </xdr:nvSpPr>
      <xdr:spPr>
        <a:xfrm>
          <a:off x="1824120" y="472932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(𝐸𝑞𝑢𝑖𝑝𝑜𝑠 𝑓𝑢𝑛𝑐𝑖𝑜𝑛𝑎𝑛𝑑𝑜)/(𝐸𝑞𝑢𝑖𝑝𝑜𝑠 𝑎𝑢𝑡𝑜𝑟𝑖𝑧𝑎𝑑𝑜𝑠) (100)</a:t>
          </a:r>
          <a:endParaRPr b="0" lang="en-US" sz="900" spc="-1" strike="noStrike">
            <a:latin typeface="Times New Roman"/>
          </a:endParaRPr>
        </a:p>
      </xdr:txBody>
    </xdr:sp>
    <xdr:clientData/>
  </xdr:twoCellAnchor>
  <xdr:twoCellAnchor editAs="twoCell">
    <xdr:from>
      <xdr:col>2</xdr:col>
      <xdr:colOff>1080</xdr:colOff>
      <xdr:row>4</xdr:row>
      <xdr:rowOff>303120</xdr:rowOff>
    </xdr:from>
    <xdr:to>
      <xdr:col>2</xdr:col>
      <xdr:colOff>1894680</xdr:colOff>
      <xdr:row>5</xdr:row>
      <xdr:rowOff>304920</xdr:rowOff>
    </xdr:to>
    <xdr:sp>
      <xdr:nvSpPr>
        <xdr:cNvPr id="14" name="CustomShape 1"/>
        <xdr:cNvSpPr/>
      </xdr:nvSpPr>
      <xdr:spPr>
        <a:xfrm>
          <a:off x="1825200" y="264600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(𝑃𝑒𝑟𝑠𝑜𝑛𝑎𝑙 𝑐𝑎𝑝𝑎𝑐𝑖𝑡𝑎𝑑𝑜)/(𝑃𝑒𝑟𝑠𝑜𝑛𝑎𝑙 𝑟𝑒𝑞𝑢𝑒𝑟𝑖𝑑𝑜) (100)</a:t>
          </a:r>
          <a:endParaRPr b="0" lang="en-US" sz="900" spc="-1" strike="noStrike">
            <a:latin typeface="Times New Roman"/>
          </a:endParaRPr>
        </a:p>
      </xdr:txBody>
    </xdr:sp>
    <xdr:clientData/>
  </xdr:twoCellAnchor>
  <xdr:twoCellAnchor editAs="oneCell">
    <xdr:from>
      <xdr:col>0</xdr:col>
      <xdr:colOff>57960</xdr:colOff>
      <xdr:row>0</xdr:row>
      <xdr:rowOff>0</xdr:rowOff>
    </xdr:from>
    <xdr:to>
      <xdr:col>1</xdr:col>
      <xdr:colOff>1216080</xdr:colOff>
      <xdr:row>0</xdr:row>
      <xdr:rowOff>934200</xdr:rowOff>
    </xdr:to>
    <xdr:pic>
      <xdr:nvPicPr>
        <xdr:cNvPr id="15" name="4 Imagen" descr="Instituto Electoral y de Participación Ciudadana de Jalisco"/>
        <xdr:cNvPicPr/>
      </xdr:nvPicPr>
      <xdr:blipFill>
        <a:blip r:embed="rId1"/>
        <a:stretch/>
      </xdr:blipFill>
      <xdr:spPr>
        <a:xfrm>
          <a:off x="57960" y="0"/>
          <a:ext cx="1762560" cy="934200"/>
        </a:xfrm>
        <a:prstGeom prst="rect">
          <a:avLst/>
        </a:prstGeom>
        <a:ln w="0">
          <a:noFill/>
        </a:ln>
      </xdr:spPr>
    </xdr:pic>
    <xdr:clientData/>
  </xdr:twoCellAnchor>
  <xdr:twoCellAnchor editAs="twoCell">
    <xdr:from>
      <xdr:col>2</xdr:col>
      <xdr:colOff>5760</xdr:colOff>
      <xdr:row>2</xdr:row>
      <xdr:rowOff>779400</xdr:rowOff>
    </xdr:from>
    <xdr:to>
      <xdr:col>2</xdr:col>
      <xdr:colOff>1899360</xdr:colOff>
      <xdr:row>3</xdr:row>
      <xdr:rowOff>295560</xdr:rowOff>
    </xdr:to>
    <xdr:sp>
      <xdr:nvSpPr>
        <xdr:cNvPr id="16" name="CustomShape 1"/>
        <xdr:cNvSpPr/>
      </xdr:nvSpPr>
      <xdr:spPr>
        <a:xfrm>
          <a:off x="1829880" y="200808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(𝑆𝑒𝑑𝑒𝑠 𝑓𝑢𝑛𝑐𝑖𝑜𝑛𝑎𝑙𝑒𝑠)/(𝑆𝑒𝑑𝑒𝑠 𝑟𝑒𝑞𝑢𝑒𝑟𝑖𝑑𝑎𝑠) (100)</a:t>
          </a:r>
          <a:endParaRPr b="0" lang="en-US" sz="900" spc="-1" strike="noStrike">
            <a:latin typeface="Times New Roman"/>
          </a:endParaRPr>
        </a:p>
      </xdr:txBody>
    </xdr:sp>
    <xdr:clientData/>
  </xdr:twoCellAnchor>
  <xdr:twoCellAnchor editAs="twoCell">
    <xdr:from>
      <xdr:col>2</xdr:col>
      <xdr:colOff>57960</xdr:colOff>
      <xdr:row>4</xdr:row>
      <xdr:rowOff>27000</xdr:rowOff>
    </xdr:from>
    <xdr:to>
      <xdr:col>2</xdr:col>
      <xdr:colOff>1951560</xdr:colOff>
      <xdr:row>5</xdr:row>
      <xdr:rowOff>28800</xdr:rowOff>
    </xdr:to>
    <xdr:sp>
      <xdr:nvSpPr>
        <xdr:cNvPr id="17" name="CustomShape 1"/>
        <xdr:cNvSpPr/>
      </xdr:nvSpPr>
      <xdr:spPr>
        <a:xfrm>
          <a:off x="1882080" y="236988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(𝑃𝑎𝑞𝑢𝑒𝑡𝑒𝑠 𝑟𝑒ℎ𝑎𝑏𝑖𝑙𝑖𝑡𝑎𝑑𝑜𝑠)/(𝑃𝑎𝑞𝑢𝑒𝑡𝑒𝑠 𝑟𝑒𝑐𝑢𝑝𝑒𝑟𝑎𝑑𝑜𝑠) (100)</a:t>
          </a:r>
          <a:endParaRPr b="0" lang="en-US" sz="900" spc="-1" strike="noStrike">
            <a:latin typeface="Times New Roman"/>
          </a:endParaRPr>
        </a:p>
      </xdr:txBody>
    </xdr:sp>
    <xdr:clientData/>
  </xdr:twoCellAnchor>
  <xdr:twoCellAnchor editAs="twoCell">
    <xdr:from>
      <xdr:col>2</xdr:col>
      <xdr:colOff>66240</xdr:colOff>
      <xdr:row>11</xdr:row>
      <xdr:rowOff>303120</xdr:rowOff>
    </xdr:from>
    <xdr:to>
      <xdr:col>2</xdr:col>
      <xdr:colOff>1959840</xdr:colOff>
      <xdr:row>12</xdr:row>
      <xdr:rowOff>314640</xdr:rowOff>
    </xdr:to>
    <xdr:sp>
      <xdr:nvSpPr>
        <xdr:cNvPr id="18" name="CustomShape 1"/>
        <xdr:cNvSpPr/>
      </xdr:nvSpPr>
      <xdr:spPr>
        <a:xfrm>
          <a:off x="1890360" y="505584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(𝐹𝑜𝑙𝑖𝑜𝑠 𝑎𝑡𝑒𝑛𝑑𝑖𝑑𝑜𝑠)/(𝐹𝑜𝑙𝑖𝑜𝑠 𝑟𝑒𝑐𝑖𝑏𝑖𝑑𝑜𝑠) (100)</a:t>
          </a:r>
          <a:endParaRPr b="0" lang="en-US" sz="900" spc="-1" strike="noStrike">
            <a:latin typeface="Times New Roman"/>
          </a:endParaRPr>
        </a:p>
      </xdr:txBody>
    </xdr:sp>
    <xdr:clientData/>
  </xdr:twoCellAnchor>
  <xdr:twoCellAnchor editAs="twoCell">
    <xdr:from>
      <xdr:col>2</xdr:col>
      <xdr:colOff>66240</xdr:colOff>
      <xdr:row>12</xdr:row>
      <xdr:rowOff>297000</xdr:rowOff>
    </xdr:from>
    <xdr:to>
      <xdr:col>2</xdr:col>
      <xdr:colOff>1959840</xdr:colOff>
      <xdr:row>13</xdr:row>
      <xdr:rowOff>298800</xdr:rowOff>
    </xdr:to>
    <xdr:sp>
      <xdr:nvSpPr>
        <xdr:cNvPr id="19" name="CustomShape 1"/>
        <xdr:cNvSpPr/>
      </xdr:nvSpPr>
      <xdr:spPr>
        <a:xfrm>
          <a:off x="1890360" y="536400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𝑅𝑒𝑠𝑜𝑙𝑢𝑐𝑖𝑜𝑛𝑒𝑠</a:t>
          </a:r>
          <a:r>
            <a:rPr b="0" lang="es-MX" sz="900" spc="-1" strike="noStrike">
              <a:solidFill>
                <a:srgbClr val="000000"/>
              </a:solidFill>
              <a:latin typeface="Cambria Math"/>
            </a:rPr>
            <a:t>/(𝐷𝑒𝑛𝑢𝑛𝑐𝑖𝑎𝑠 𝑝𝑟𝑒𝑠𝑒𝑛𝑡𝑎𝑑𝑎𝑠) (100)</a:t>
          </a:r>
          <a:endParaRPr b="0" lang="en-US" sz="900" spc="-1" strike="noStrike">
            <a:latin typeface="Times New Roman"/>
          </a:endParaRPr>
        </a:p>
      </xdr:txBody>
    </xdr:sp>
    <xdr:clientData/>
  </xdr:twoCellAnchor>
  <xdr:twoCellAnchor editAs="twoCell">
    <xdr:from>
      <xdr:col>2</xdr:col>
      <xdr:colOff>74520</xdr:colOff>
      <xdr:row>13</xdr:row>
      <xdr:rowOff>282240</xdr:rowOff>
    </xdr:from>
    <xdr:to>
      <xdr:col>2</xdr:col>
      <xdr:colOff>1968120</xdr:colOff>
      <xdr:row>14</xdr:row>
      <xdr:rowOff>284040</xdr:rowOff>
    </xdr:to>
    <xdr:sp>
      <xdr:nvSpPr>
        <xdr:cNvPr id="20" name="CustomShape 1"/>
        <xdr:cNvSpPr/>
      </xdr:nvSpPr>
      <xdr:spPr>
        <a:xfrm>
          <a:off x="1898640" y="567324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(𝐴𝑐𝑢𝑒𝑟𝑑𝑜𝑠 𝑎𝑝𝑟𝑜𝑏𝑎𝑑𝑜𝑠)/(𝑃𝑟𝑜𝑦𝑒𝑐𝑡𝑜𝑠 𝑝𝑟𝑒𝑠𝑒𝑛𝑡𝑎𝑑𝑜𝑠) (100)</a:t>
          </a:r>
          <a:endParaRPr b="0" lang="en-US" sz="900" spc="-1" strike="noStrike">
            <a:latin typeface="Times New Roman"/>
          </a:endParaRPr>
        </a:p>
      </xdr:txBody>
    </xdr:sp>
    <xdr:clientData/>
  </xdr:twoCellAnchor>
  <xdr:twoCellAnchor editAs="twoCell">
    <xdr:from>
      <xdr:col>2</xdr:col>
      <xdr:colOff>49680</xdr:colOff>
      <xdr:row>14</xdr:row>
      <xdr:rowOff>252000</xdr:rowOff>
    </xdr:from>
    <xdr:to>
      <xdr:col>2</xdr:col>
      <xdr:colOff>1943280</xdr:colOff>
      <xdr:row>15</xdr:row>
      <xdr:rowOff>263520</xdr:rowOff>
    </xdr:to>
    <xdr:sp>
      <xdr:nvSpPr>
        <xdr:cNvPr id="21" name="CustomShape 1"/>
        <xdr:cNvSpPr/>
      </xdr:nvSpPr>
      <xdr:spPr>
        <a:xfrm>
          <a:off x="1873800" y="596700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𝐴𝑐𝑡𝑎𝑠</a:t>
          </a:r>
          <a:r>
            <a:rPr b="0" lang="es-MX" sz="900" spc="-1" strike="noStrike">
              <a:solidFill>
                <a:srgbClr val="000000"/>
              </a:solidFill>
              <a:latin typeface="Cambria Math"/>
            </a:rPr>
            <a:t>/𝑆𝑒𝑠𝑖𝑜𝑛𝑒𝑠 (100)</a:t>
          </a:r>
          <a:endParaRPr b="0" lang="en-US" sz="900" spc="-1" strike="noStrike">
            <a:latin typeface="Times New Roman"/>
          </a:endParaRPr>
        </a:p>
      </xdr:txBody>
    </xdr:sp>
    <xdr:clientData/>
  </xdr:twoCellAnchor>
  <xdr:twoCellAnchor editAs="twoCell">
    <xdr:from>
      <xdr:col>2</xdr:col>
      <xdr:colOff>74520</xdr:colOff>
      <xdr:row>15</xdr:row>
      <xdr:rowOff>275040</xdr:rowOff>
    </xdr:from>
    <xdr:to>
      <xdr:col>2</xdr:col>
      <xdr:colOff>1968120</xdr:colOff>
      <xdr:row>16</xdr:row>
      <xdr:rowOff>296280</xdr:rowOff>
    </xdr:to>
    <xdr:sp>
      <xdr:nvSpPr>
        <xdr:cNvPr id="22" name="CustomShape 1"/>
        <xdr:cNvSpPr/>
      </xdr:nvSpPr>
      <xdr:spPr>
        <a:xfrm>
          <a:off x="1898640" y="630432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(𝐴𝑐𝑢𝑒𝑟𝑑𝑜𝑠 𝑎𝑝𝑟𝑜𝑏𝑎𝑑𝑜𝑠)/(𝑃𝑟𝑜𝑦𝑒𝑐𝑡𝑜𝑠 𝑝𝑟𝑒𝑠𝑒𝑛𝑡𝑎𝑑𝑜𝑠) (100)</a:t>
          </a:r>
          <a:endParaRPr b="0" lang="en-US" sz="900" spc="-1" strike="noStrike">
            <a:latin typeface="Times New Roman"/>
          </a:endParaRPr>
        </a:p>
      </xdr:txBody>
    </xdr:sp>
    <xdr:clientData/>
  </xdr:twoCellAnchor>
  <xdr:twoCellAnchor editAs="twoCell">
    <xdr:from>
      <xdr:col>2</xdr:col>
      <xdr:colOff>49680</xdr:colOff>
      <xdr:row>16</xdr:row>
      <xdr:rowOff>273960</xdr:rowOff>
    </xdr:from>
    <xdr:to>
      <xdr:col>2</xdr:col>
      <xdr:colOff>1943280</xdr:colOff>
      <xdr:row>17</xdr:row>
      <xdr:rowOff>294840</xdr:rowOff>
    </xdr:to>
    <xdr:sp>
      <xdr:nvSpPr>
        <xdr:cNvPr id="23" name="CustomShape 1"/>
        <xdr:cNvSpPr/>
      </xdr:nvSpPr>
      <xdr:spPr>
        <a:xfrm>
          <a:off x="1873800" y="660780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𝐴𝑐𝑡𝑎𝑠</a:t>
          </a:r>
          <a:r>
            <a:rPr b="0" lang="es-MX" sz="900" spc="-1" strike="noStrike">
              <a:solidFill>
                <a:srgbClr val="000000"/>
              </a:solidFill>
              <a:latin typeface="Cambria Math"/>
            </a:rPr>
            <a:t>/𝑆𝑒𝑠𝑖𝑜𝑛𝑒𝑠 (100)</a:t>
          </a:r>
          <a:endParaRPr b="0" lang="en-US" sz="9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1150200</xdr:colOff>
      <xdr:row>9</xdr:row>
      <xdr:rowOff>300240</xdr:rowOff>
    </xdr:from>
    <xdr:to>
      <xdr:col>2</xdr:col>
      <xdr:colOff>1824120</xdr:colOff>
      <xdr:row>10</xdr:row>
      <xdr:rowOff>302040</xdr:rowOff>
    </xdr:to>
    <xdr:sp>
      <xdr:nvSpPr>
        <xdr:cNvPr id="24" name="CustomShape 1"/>
        <xdr:cNvSpPr/>
      </xdr:nvSpPr>
      <xdr:spPr>
        <a:xfrm>
          <a:off x="1754640" y="440532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(𝐸𝑗𝑒𝑟𝑐𝑖𝑐𝑖𝑜𝑠 𝑎𝑡𝑒𝑛𝑑𝑖𝑑𝑜𝑠)/(𝐸𝑗𝑒𝑟𝑐𝑖𝑐𝑖𝑜𝑠 𝑠𝑜𝑙𝑖𝑐𝑖𝑡𝑎𝑑𝑜𝑠) (100)</a:t>
          </a:r>
          <a:endParaRPr b="0" lang="en-US" sz="900" spc="-1" strike="noStrike">
            <a:latin typeface="Times New Roman"/>
          </a:endParaRPr>
        </a:p>
      </xdr:txBody>
    </xdr:sp>
    <xdr:clientData/>
  </xdr:twoCellAnchor>
  <xdr:twoCellAnchor editAs="twoCell">
    <xdr:from>
      <xdr:col>2</xdr:col>
      <xdr:colOff>0</xdr:colOff>
      <xdr:row>10</xdr:row>
      <xdr:rowOff>300240</xdr:rowOff>
    </xdr:from>
    <xdr:to>
      <xdr:col>2</xdr:col>
      <xdr:colOff>1893600</xdr:colOff>
      <xdr:row>11</xdr:row>
      <xdr:rowOff>302400</xdr:rowOff>
    </xdr:to>
    <xdr:sp>
      <xdr:nvSpPr>
        <xdr:cNvPr id="25" name="CustomShape 1"/>
        <xdr:cNvSpPr/>
      </xdr:nvSpPr>
      <xdr:spPr>
        <a:xfrm>
          <a:off x="1824120" y="472932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(𝐸𝑞𝑢𝑖𝑝𝑜𝑠 𝑓𝑢𝑛𝑐𝑖𝑜𝑛𝑎𝑛𝑑𝑜)/(𝐸𝑞𝑢𝑖𝑝𝑜𝑠 𝑎𝑢𝑡𝑜𝑟𝑖𝑧𝑎𝑑𝑜𝑠) (100)</a:t>
          </a:r>
          <a:endParaRPr b="0" lang="en-US" sz="900" spc="-1" strike="noStrike">
            <a:latin typeface="Times New Roman"/>
          </a:endParaRPr>
        </a:p>
      </xdr:txBody>
    </xdr:sp>
    <xdr:clientData/>
  </xdr:twoCellAnchor>
  <xdr:twoCellAnchor editAs="twoCell">
    <xdr:from>
      <xdr:col>2</xdr:col>
      <xdr:colOff>1080</xdr:colOff>
      <xdr:row>4</xdr:row>
      <xdr:rowOff>303120</xdr:rowOff>
    </xdr:from>
    <xdr:to>
      <xdr:col>2</xdr:col>
      <xdr:colOff>1894680</xdr:colOff>
      <xdr:row>5</xdr:row>
      <xdr:rowOff>304920</xdr:rowOff>
    </xdr:to>
    <xdr:sp>
      <xdr:nvSpPr>
        <xdr:cNvPr id="26" name="CustomShape 1"/>
        <xdr:cNvSpPr/>
      </xdr:nvSpPr>
      <xdr:spPr>
        <a:xfrm>
          <a:off x="1825200" y="264600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(𝑃𝑒𝑟𝑠𝑜𝑛𝑎𝑙 𝑐𝑎𝑝𝑎𝑐𝑖𝑡𝑎𝑑𝑜)/(𝑃𝑒𝑟𝑠𝑜𝑛𝑎𝑙 𝑟𝑒𝑞𝑢𝑒𝑟𝑖𝑑𝑜) (100)</a:t>
          </a:r>
          <a:endParaRPr b="0" lang="en-US" sz="900" spc="-1" strike="noStrike">
            <a:latin typeface="Times New Roman"/>
          </a:endParaRPr>
        </a:p>
      </xdr:txBody>
    </xdr:sp>
    <xdr:clientData/>
  </xdr:twoCellAnchor>
  <xdr:twoCellAnchor editAs="oneCell">
    <xdr:from>
      <xdr:col>0</xdr:col>
      <xdr:colOff>57960</xdr:colOff>
      <xdr:row>0</xdr:row>
      <xdr:rowOff>0</xdr:rowOff>
    </xdr:from>
    <xdr:to>
      <xdr:col>1</xdr:col>
      <xdr:colOff>1216080</xdr:colOff>
      <xdr:row>0</xdr:row>
      <xdr:rowOff>934200</xdr:rowOff>
    </xdr:to>
    <xdr:pic>
      <xdr:nvPicPr>
        <xdr:cNvPr id="27" name="4 Imagen" descr="Instituto Electoral y de Participación Ciudadana de Jalisco"/>
        <xdr:cNvPicPr/>
      </xdr:nvPicPr>
      <xdr:blipFill>
        <a:blip r:embed="rId1"/>
        <a:stretch/>
      </xdr:blipFill>
      <xdr:spPr>
        <a:xfrm>
          <a:off x="57960" y="0"/>
          <a:ext cx="1762560" cy="934200"/>
        </a:xfrm>
        <a:prstGeom prst="rect">
          <a:avLst/>
        </a:prstGeom>
        <a:ln w="0">
          <a:noFill/>
        </a:ln>
      </xdr:spPr>
    </xdr:pic>
    <xdr:clientData/>
  </xdr:twoCellAnchor>
  <xdr:twoCellAnchor editAs="twoCell">
    <xdr:from>
      <xdr:col>2</xdr:col>
      <xdr:colOff>5760</xdr:colOff>
      <xdr:row>2</xdr:row>
      <xdr:rowOff>779400</xdr:rowOff>
    </xdr:from>
    <xdr:to>
      <xdr:col>2</xdr:col>
      <xdr:colOff>1899360</xdr:colOff>
      <xdr:row>3</xdr:row>
      <xdr:rowOff>295560</xdr:rowOff>
    </xdr:to>
    <xdr:sp>
      <xdr:nvSpPr>
        <xdr:cNvPr id="28" name="CustomShape 1"/>
        <xdr:cNvSpPr/>
      </xdr:nvSpPr>
      <xdr:spPr>
        <a:xfrm>
          <a:off x="1829880" y="200808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(𝑆𝑒𝑑𝑒𝑠 𝑓𝑢𝑛𝑐𝑖𝑜𝑛𝑎𝑙𝑒𝑠)/(𝑆𝑒𝑑𝑒𝑠 𝑟𝑒𝑞𝑢𝑒𝑟𝑖𝑑𝑎𝑠) (100)</a:t>
          </a:r>
          <a:endParaRPr b="0" lang="en-US" sz="900" spc="-1" strike="noStrike">
            <a:latin typeface="Times New Roman"/>
          </a:endParaRPr>
        </a:p>
      </xdr:txBody>
    </xdr:sp>
    <xdr:clientData/>
  </xdr:twoCellAnchor>
  <xdr:twoCellAnchor editAs="twoCell">
    <xdr:from>
      <xdr:col>2</xdr:col>
      <xdr:colOff>57960</xdr:colOff>
      <xdr:row>4</xdr:row>
      <xdr:rowOff>27000</xdr:rowOff>
    </xdr:from>
    <xdr:to>
      <xdr:col>2</xdr:col>
      <xdr:colOff>1951560</xdr:colOff>
      <xdr:row>5</xdr:row>
      <xdr:rowOff>28800</xdr:rowOff>
    </xdr:to>
    <xdr:sp>
      <xdr:nvSpPr>
        <xdr:cNvPr id="29" name="CustomShape 1"/>
        <xdr:cNvSpPr/>
      </xdr:nvSpPr>
      <xdr:spPr>
        <a:xfrm>
          <a:off x="1882080" y="236988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(𝑃𝑎𝑞𝑢𝑒𝑡𝑒𝑠 𝑟𝑒ℎ𝑎𝑏𝑖𝑙𝑖𝑡𝑎𝑑𝑜𝑠)/(𝑃𝑎𝑞𝑢𝑒𝑡𝑒𝑠 𝑟𝑒𝑐𝑢𝑝𝑒𝑟𝑎𝑑𝑜𝑠) (100)</a:t>
          </a:r>
          <a:endParaRPr b="0" lang="en-US" sz="900" spc="-1" strike="noStrike">
            <a:latin typeface="Times New Roman"/>
          </a:endParaRPr>
        </a:p>
      </xdr:txBody>
    </xdr:sp>
    <xdr:clientData/>
  </xdr:twoCellAnchor>
  <xdr:twoCellAnchor editAs="twoCell">
    <xdr:from>
      <xdr:col>2</xdr:col>
      <xdr:colOff>66240</xdr:colOff>
      <xdr:row>11</xdr:row>
      <xdr:rowOff>303120</xdr:rowOff>
    </xdr:from>
    <xdr:to>
      <xdr:col>2</xdr:col>
      <xdr:colOff>1959840</xdr:colOff>
      <xdr:row>12</xdr:row>
      <xdr:rowOff>314640</xdr:rowOff>
    </xdr:to>
    <xdr:sp>
      <xdr:nvSpPr>
        <xdr:cNvPr id="30" name="CustomShape 1"/>
        <xdr:cNvSpPr/>
      </xdr:nvSpPr>
      <xdr:spPr>
        <a:xfrm>
          <a:off x="1890360" y="505584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(𝐹𝑜𝑙𝑖𝑜𝑠 𝑎𝑡𝑒𝑛𝑑𝑖𝑑𝑜𝑠)/(𝐹𝑜𝑙𝑖𝑜𝑠 𝑟𝑒𝑐𝑖𝑏𝑖𝑑𝑜𝑠) (100)</a:t>
          </a:r>
          <a:endParaRPr b="0" lang="en-US" sz="900" spc="-1" strike="noStrike">
            <a:latin typeface="Times New Roman"/>
          </a:endParaRPr>
        </a:p>
      </xdr:txBody>
    </xdr:sp>
    <xdr:clientData/>
  </xdr:twoCellAnchor>
  <xdr:twoCellAnchor editAs="twoCell">
    <xdr:from>
      <xdr:col>2</xdr:col>
      <xdr:colOff>66240</xdr:colOff>
      <xdr:row>12</xdr:row>
      <xdr:rowOff>297000</xdr:rowOff>
    </xdr:from>
    <xdr:to>
      <xdr:col>2</xdr:col>
      <xdr:colOff>1959840</xdr:colOff>
      <xdr:row>13</xdr:row>
      <xdr:rowOff>298800</xdr:rowOff>
    </xdr:to>
    <xdr:sp>
      <xdr:nvSpPr>
        <xdr:cNvPr id="31" name="CustomShape 1"/>
        <xdr:cNvSpPr/>
      </xdr:nvSpPr>
      <xdr:spPr>
        <a:xfrm>
          <a:off x="1890360" y="536400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𝑅𝑒𝑠𝑜𝑙𝑢𝑐𝑖𝑜𝑛𝑒𝑠</a:t>
          </a:r>
          <a:r>
            <a:rPr b="0" lang="es-MX" sz="900" spc="-1" strike="noStrike">
              <a:solidFill>
                <a:srgbClr val="000000"/>
              </a:solidFill>
              <a:latin typeface="Cambria Math"/>
            </a:rPr>
            <a:t>/(𝐷𝑒𝑛𝑢𝑛𝑐𝑖𝑎𝑠 𝑝𝑟𝑒𝑠𝑒𝑛𝑡𝑎𝑑𝑎𝑠) (100)</a:t>
          </a:r>
          <a:endParaRPr b="0" lang="en-US" sz="900" spc="-1" strike="noStrike">
            <a:latin typeface="Times New Roman"/>
          </a:endParaRPr>
        </a:p>
      </xdr:txBody>
    </xdr:sp>
    <xdr:clientData/>
  </xdr:twoCellAnchor>
  <xdr:twoCellAnchor editAs="twoCell">
    <xdr:from>
      <xdr:col>2</xdr:col>
      <xdr:colOff>74520</xdr:colOff>
      <xdr:row>13</xdr:row>
      <xdr:rowOff>282240</xdr:rowOff>
    </xdr:from>
    <xdr:to>
      <xdr:col>2</xdr:col>
      <xdr:colOff>1968120</xdr:colOff>
      <xdr:row>14</xdr:row>
      <xdr:rowOff>284040</xdr:rowOff>
    </xdr:to>
    <xdr:sp>
      <xdr:nvSpPr>
        <xdr:cNvPr id="32" name="CustomShape 1"/>
        <xdr:cNvSpPr/>
      </xdr:nvSpPr>
      <xdr:spPr>
        <a:xfrm>
          <a:off x="1898640" y="567324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(𝐴𝑐𝑢𝑒𝑟𝑑𝑜𝑠 𝑎𝑝𝑟𝑜𝑏𝑎𝑑𝑜𝑠)/(𝑃𝑟𝑜𝑦𝑒𝑐𝑡𝑜𝑠 𝑝𝑟𝑒𝑠𝑒𝑛𝑡𝑎𝑑𝑜𝑠) (100)</a:t>
          </a:r>
          <a:endParaRPr b="0" lang="en-US" sz="900" spc="-1" strike="noStrike">
            <a:latin typeface="Times New Roman"/>
          </a:endParaRPr>
        </a:p>
      </xdr:txBody>
    </xdr:sp>
    <xdr:clientData/>
  </xdr:twoCellAnchor>
  <xdr:twoCellAnchor editAs="twoCell">
    <xdr:from>
      <xdr:col>2</xdr:col>
      <xdr:colOff>49680</xdr:colOff>
      <xdr:row>14</xdr:row>
      <xdr:rowOff>252000</xdr:rowOff>
    </xdr:from>
    <xdr:to>
      <xdr:col>2</xdr:col>
      <xdr:colOff>1943280</xdr:colOff>
      <xdr:row>15</xdr:row>
      <xdr:rowOff>263520</xdr:rowOff>
    </xdr:to>
    <xdr:sp>
      <xdr:nvSpPr>
        <xdr:cNvPr id="33" name="CustomShape 1"/>
        <xdr:cNvSpPr/>
      </xdr:nvSpPr>
      <xdr:spPr>
        <a:xfrm>
          <a:off x="1873800" y="596700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𝐴𝑐𝑡𝑎𝑠</a:t>
          </a:r>
          <a:r>
            <a:rPr b="0" lang="es-MX" sz="900" spc="-1" strike="noStrike">
              <a:solidFill>
                <a:srgbClr val="000000"/>
              </a:solidFill>
              <a:latin typeface="Cambria Math"/>
            </a:rPr>
            <a:t>/𝑆𝑒𝑠𝑖𝑜𝑛𝑒𝑠 (100)</a:t>
          </a:r>
          <a:endParaRPr b="0" lang="en-US" sz="900" spc="-1" strike="noStrike">
            <a:latin typeface="Times New Roman"/>
          </a:endParaRPr>
        </a:p>
      </xdr:txBody>
    </xdr:sp>
    <xdr:clientData/>
  </xdr:twoCellAnchor>
  <xdr:twoCellAnchor editAs="twoCell">
    <xdr:from>
      <xdr:col>2</xdr:col>
      <xdr:colOff>74520</xdr:colOff>
      <xdr:row>15</xdr:row>
      <xdr:rowOff>275040</xdr:rowOff>
    </xdr:from>
    <xdr:to>
      <xdr:col>2</xdr:col>
      <xdr:colOff>1968120</xdr:colOff>
      <xdr:row>16</xdr:row>
      <xdr:rowOff>296280</xdr:rowOff>
    </xdr:to>
    <xdr:sp>
      <xdr:nvSpPr>
        <xdr:cNvPr id="34" name="CustomShape 1"/>
        <xdr:cNvSpPr/>
      </xdr:nvSpPr>
      <xdr:spPr>
        <a:xfrm>
          <a:off x="1898640" y="630432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(𝐴𝑐𝑢𝑒𝑟𝑑𝑜𝑠 𝑎𝑝𝑟𝑜𝑏𝑎𝑑𝑜𝑠)/(𝑃𝑟𝑜𝑦𝑒𝑐𝑡𝑜𝑠 𝑝𝑟𝑒𝑠𝑒𝑛𝑡𝑎𝑑𝑜𝑠) (100)</a:t>
          </a:r>
          <a:endParaRPr b="0" lang="en-US" sz="900" spc="-1" strike="noStrike">
            <a:latin typeface="Times New Roman"/>
          </a:endParaRPr>
        </a:p>
      </xdr:txBody>
    </xdr:sp>
    <xdr:clientData/>
  </xdr:twoCellAnchor>
  <xdr:twoCellAnchor editAs="twoCell">
    <xdr:from>
      <xdr:col>2</xdr:col>
      <xdr:colOff>49680</xdr:colOff>
      <xdr:row>16</xdr:row>
      <xdr:rowOff>273960</xdr:rowOff>
    </xdr:from>
    <xdr:to>
      <xdr:col>2</xdr:col>
      <xdr:colOff>1943280</xdr:colOff>
      <xdr:row>17</xdr:row>
      <xdr:rowOff>294840</xdr:rowOff>
    </xdr:to>
    <xdr:sp>
      <xdr:nvSpPr>
        <xdr:cNvPr id="35" name="CustomShape 1"/>
        <xdr:cNvSpPr/>
      </xdr:nvSpPr>
      <xdr:spPr>
        <a:xfrm>
          <a:off x="1873800" y="660780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𝐴𝑐𝑡𝑎𝑠</a:t>
          </a:r>
          <a:r>
            <a:rPr b="0" lang="es-MX" sz="900" spc="-1" strike="noStrike">
              <a:solidFill>
                <a:srgbClr val="000000"/>
              </a:solidFill>
              <a:latin typeface="Cambria Math"/>
            </a:rPr>
            <a:t>/𝑆𝑒𝑠𝑖𝑜𝑛𝑒𝑠 (100)</a:t>
          </a:r>
          <a:endParaRPr b="0" lang="en-US" sz="9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1150200</xdr:colOff>
      <xdr:row>9</xdr:row>
      <xdr:rowOff>300240</xdr:rowOff>
    </xdr:from>
    <xdr:to>
      <xdr:col>2</xdr:col>
      <xdr:colOff>1824120</xdr:colOff>
      <xdr:row>10</xdr:row>
      <xdr:rowOff>302040</xdr:rowOff>
    </xdr:to>
    <xdr:sp>
      <xdr:nvSpPr>
        <xdr:cNvPr id="36" name="CustomShape 1"/>
        <xdr:cNvSpPr/>
      </xdr:nvSpPr>
      <xdr:spPr>
        <a:xfrm>
          <a:off x="1754640" y="440532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(𝐸𝑗𝑒𝑟𝑐𝑖𝑐𝑖𝑜𝑠 𝑎𝑡𝑒𝑛𝑑𝑖𝑑𝑜𝑠)/(𝐸𝑗𝑒𝑟𝑐𝑖𝑐𝑖𝑜𝑠 𝑠𝑜𝑙𝑖𝑐𝑖𝑡𝑎𝑑𝑜𝑠) (100)</a:t>
          </a:r>
          <a:endParaRPr b="0" lang="en-US" sz="900" spc="-1" strike="noStrike">
            <a:latin typeface="Times New Roman"/>
          </a:endParaRPr>
        </a:p>
      </xdr:txBody>
    </xdr:sp>
    <xdr:clientData/>
  </xdr:twoCellAnchor>
  <xdr:twoCellAnchor editAs="twoCell">
    <xdr:from>
      <xdr:col>2</xdr:col>
      <xdr:colOff>0</xdr:colOff>
      <xdr:row>10</xdr:row>
      <xdr:rowOff>300240</xdr:rowOff>
    </xdr:from>
    <xdr:to>
      <xdr:col>2</xdr:col>
      <xdr:colOff>1893600</xdr:colOff>
      <xdr:row>11</xdr:row>
      <xdr:rowOff>302400</xdr:rowOff>
    </xdr:to>
    <xdr:sp>
      <xdr:nvSpPr>
        <xdr:cNvPr id="37" name="CustomShape 1"/>
        <xdr:cNvSpPr/>
      </xdr:nvSpPr>
      <xdr:spPr>
        <a:xfrm>
          <a:off x="1824120" y="472932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(𝐸𝑞𝑢𝑖𝑝𝑜𝑠 𝑓𝑢𝑛𝑐𝑖𝑜𝑛𝑎𝑛𝑑𝑜)/(𝐸𝑞𝑢𝑖𝑝𝑜𝑠 𝑎𝑢𝑡𝑜𝑟𝑖𝑧𝑎𝑑𝑜𝑠) (100)</a:t>
          </a:r>
          <a:endParaRPr b="0" lang="en-US" sz="900" spc="-1" strike="noStrike">
            <a:latin typeface="Times New Roman"/>
          </a:endParaRPr>
        </a:p>
      </xdr:txBody>
    </xdr:sp>
    <xdr:clientData/>
  </xdr:twoCellAnchor>
  <xdr:twoCellAnchor editAs="twoCell">
    <xdr:from>
      <xdr:col>2</xdr:col>
      <xdr:colOff>1080</xdr:colOff>
      <xdr:row>4</xdr:row>
      <xdr:rowOff>303120</xdr:rowOff>
    </xdr:from>
    <xdr:to>
      <xdr:col>2</xdr:col>
      <xdr:colOff>1894680</xdr:colOff>
      <xdr:row>5</xdr:row>
      <xdr:rowOff>304920</xdr:rowOff>
    </xdr:to>
    <xdr:sp>
      <xdr:nvSpPr>
        <xdr:cNvPr id="38" name="CustomShape 1"/>
        <xdr:cNvSpPr/>
      </xdr:nvSpPr>
      <xdr:spPr>
        <a:xfrm>
          <a:off x="1825200" y="264600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(𝑃𝑒𝑟𝑠𝑜𝑛𝑎𝑙 𝑐𝑎𝑝𝑎𝑐𝑖𝑡𝑎𝑑𝑜)/(𝑃𝑒𝑟𝑠𝑜𝑛𝑎𝑙 𝑟𝑒𝑞𝑢𝑒𝑟𝑖𝑑𝑜) (100)</a:t>
          </a:r>
          <a:endParaRPr b="0" lang="en-US" sz="900" spc="-1" strike="noStrike">
            <a:latin typeface="Times New Roman"/>
          </a:endParaRPr>
        </a:p>
      </xdr:txBody>
    </xdr:sp>
    <xdr:clientData/>
  </xdr:twoCellAnchor>
  <xdr:twoCellAnchor editAs="oneCell">
    <xdr:from>
      <xdr:col>0</xdr:col>
      <xdr:colOff>57960</xdr:colOff>
      <xdr:row>0</xdr:row>
      <xdr:rowOff>0</xdr:rowOff>
    </xdr:from>
    <xdr:to>
      <xdr:col>1</xdr:col>
      <xdr:colOff>1216080</xdr:colOff>
      <xdr:row>0</xdr:row>
      <xdr:rowOff>934200</xdr:rowOff>
    </xdr:to>
    <xdr:pic>
      <xdr:nvPicPr>
        <xdr:cNvPr id="39" name="4 Imagen" descr="Instituto Electoral y de Participación Ciudadana de Jalisco"/>
        <xdr:cNvPicPr/>
      </xdr:nvPicPr>
      <xdr:blipFill>
        <a:blip r:embed="rId1"/>
        <a:stretch/>
      </xdr:blipFill>
      <xdr:spPr>
        <a:xfrm>
          <a:off x="57960" y="0"/>
          <a:ext cx="1762560" cy="934200"/>
        </a:xfrm>
        <a:prstGeom prst="rect">
          <a:avLst/>
        </a:prstGeom>
        <a:ln w="0">
          <a:noFill/>
        </a:ln>
      </xdr:spPr>
    </xdr:pic>
    <xdr:clientData/>
  </xdr:twoCellAnchor>
  <xdr:twoCellAnchor editAs="twoCell">
    <xdr:from>
      <xdr:col>2</xdr:col>
      <xdr:colOff>5760</xdr:colOff>
      <xdr:row>2</xdr:row>
      <xdr:rowOff>779400</xdr:rowOff>
    </xdr:from>
    <xdr:to>
      <xdr:col>2</xdr:col>
      <xdr:colOff>1899360</xdr:colOff>
      <xdr:row>3</xdr:row>
      <xdr:rowOff>295560</xdr:rowOff>
    </xdr:to>
    <xdr:sp>
      <xdr:nvSpPr>
        <xdr:cNvPr id="40" name="CustomShape 1"/>
        <xdr:cNvSpPr/>
      </xdr:nvSpPr>
      <xdr:spPr>
        <a:xfrm>
          <a:off x="1829880" y="200808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(𝑆𝑒𝑑𝑒𝑠 𝑓𝑢𝑛𝑐𝑖𝑜𝑛𝑎𝑙𝑒𝑠)/(𝑆𝑒𝑑𝑒𝑠 𝑟𝑒𝑞𝑢𝑒𝑟𝑖𝑑𝑎𝑠) (100)</a:t>
          </a:r>
          <a:endParaRPr b="0" lang="en-US" sz="900" spc="-1" strike="noStrike">
            <a:latin typeface="Times New Roman"/>
          </a:endParaRPr>
        </a:p>
      </xdr:txBody>
    </xdr:sp>
    <xdr:clientData/>
  </xdr:twoCellAnchor>
  <xdr:twoCellAnchor editAs="twoCell">
    <xdr:from>
      <xdr:col>2</xdr:col>
      <xdr:colOff>57960</xdr:colOff>
      <xdr:row>4</xdr:row>
      <xdr:rowOff>27000</xdr:rowOff>
    </xdr:from>
    <xdr:to>
      <xdr:col>2</xdr:col>
      <xdr:colOff>1951560</xdr:colOff>
      <xdr:row>5</xdr:row>
      <xdr:rowOff>28800</xdr:rowOff>
    </xdr:to>
    <xdr:sp>
      <xdr:nvSpPr>
        <xdr:cNvPr id="41" name="CustomShape 1"/>
        <xdr:cNvSpPr/>
      </xdr:nvSpPr>
      <xdr:spPr>
        <a:xfrm>
          <a:off x="1882080" y="236988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(𝑃𝑎𝑞𝑢𝑒𝑡𝑒𝑠 𝑟𝑒ℎ𝑎𝑏𝑖𝑙𝑖𝑡𝑎𝑑𝑜𝑠)/(𝑃𝑎𝑞𝑢𝑒𝑡𝑒𝑠 𝑟𝑒𝑐𝑢𝑝𝑒𝑟𝑎𝑑𝑜𝑠) (100)</a:t>
          </a:r>
          <a:endParaRPr b="0" lang="en-US" sz="900" spc="-1" strike="noStrike">
            <a:latin typeface="Times New Roman"/>
          </a:endParaRPr>
        </a:p>
      </xdr:txBody>
    </xdr:sp>
    <xdr:clientData/>
  </xdr:twoCellAnchor>
  <xdr:twoCellAnchor editAs="twoCell">
    <xdr:from>
      <xdr:col>2</xdr:col>
      <xdr:colOff>66240</xdr:colOff>
      <xdr:row>11</xdr:row>
      <xdr:rowOff>303120</xdr:rowOff>
    </xdr:from>
    <xdr:to>
      <xdr:col>2</xdr:col>
      <xdr:colOff>1959840</xdr:colOff>
      <xdr:row>12</xdr:row>
      <xdr:rowOff>314640</xdr:rowOff>
    </xdr:to>
    <xdr:sp>
      <xdr:nvSpPr>
        <xdr:cNvPr id="42" name="CustomShape 1"/>
        <xdr:cNvSpPr/>
      </xdr:nvSpPr>
      <xdr:spPr>
        <a:xfrm>
          <a:off x="1890360" y="505584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(𝐹𝑜𝑙𝑖𝑜𝑠 𝑎𝑡𝑒𝑛𝑑𝑖𝑑𝑜𝑠)/(𝐹𝑜𝑙𝑖𝑜𝑠 𝑟𝑒𝑐𝑖𝑏𝑖𝑑𝑜𝑠) (100)</a:t>
          </a:r>
          <a:endParaRPr b="0" lang="en-US" sz="900" spc="-1" strike="noStrike">
            <a:latin typeface="Times New Roman"/>
          </a:endParaRPr>
        </a:p>
      </xdr:txBody>
    </xdr:sp>
    <xdr:clientData/>
  </xdr:twoCellAnchor>
  <xdr:twoCellAnchor editAs="twoCell">
    <xdr:from>
      <xdr:col>2</xdr:col>
      <xdr:colOff>66240</xdr:colOff>
      <xdr:row>12</xdr:row>
      <xdr:rowOff>297000</xdr:rowOff>
    </xdr:from>
    <xdr:to>
      <xdr:col>2</xdr:col>
      <xdr:colOff>1959840</xdr:colOff>
      <xdr:row>13</xdr:row>
      <xdr:rowOff>298800</xdr:rowOff>
    </xdr:to>
    <xdr:sp>
      <xdr:nvSpPr>
        <xdr:cNvPr id="43" name="CustomShape 1"/>
        <xdr:cNvSpPr/>
      </xdr:nvSpPr>
      <xdr:spPr>
        <a:xfrm>
          <a:off x="1890360" y="536400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𝑅𝑒𝑠𝑜𝑙𝑢𝑐𝑖𝑜𝑛𝑒𝑠</a:t>
          </a:r>
          <a:r>
            <a:rPr b="0" lang="es-MX" sz="900" spc="-1" strike="noStrike">
              <a:solidFill>
                <a:srgbClr val="000000"/>
              </a:solidFill>
              <a:latin typeface="Cambria Math"/>
            </a:rPr>
            <a:t>/(𝐷𝑒𝑛𝑢𝑛𝑐𝑖𝑎𝑠 𝑝𝑟𝑒𝑠𝑒𝑛𝑡𝑎𝑑𝑎𝑠) (100)</a:t>
          </a:r>
          <a:endParaRPr b="0" lang="en-US" sz="900" spc="-1" strike="noStrike">
            <a:latin typeface="Times New Roman"/>
          </a:endParaRPr>
        </a:p>
      </xdr:txBody>
    </xdr:sp>
    <xdr:clientData/>
  </xdr:twoCellAnchor>
  <xdr:twoCellAnchor editAs="twoCell">
    <xdr:from>
      <xdr:col>2</xdr:col>
      <xdr:colOff>74520</xdr:colOff>
      <xdr:row>13</xdr:row>
      <xdr:rowOff>282240</xdr:rowOff>
    </xdr:from>
    <xdr:to>
      <xdr:col>2</xdr:col>
      <xdr:colOff>1968120</xdr:colOff>
      <xdr:row>14</xdr:row>
      <xdr:rowOff>284040</xdr:rowOff>
    </xdr:to>
    <xdr:sp>
      <xdr:nvSpPr>
        <xdr:cNvPr id="44" name="CustomShape 1"/>
        <xdr:cNvSpPr/>
      </xdr:nvSpPr>
      <xdr:spPr>
        <a:xfrm>
          <a:off x="1898640" y="567324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(𝐴𝑐𝑢𝑒𝑟𝑑𝑜𝑠 𝑎𝑝𝑟𝑜𝑏𝑎𝑑𝑜𝑠)/(𝑃𝑟𝑜𝑦𝑒𝑐𝑡𝑜𝑠 𝑝𝑟𝑒𝑠𝑒𝑛𝑡𝑎𝑑𝑜𝑠) (100)</a:t>
          </a:r>
          <a:endParaRPr b="0" lang="en-US" sz="900" spc="-1" strike="noStrike">
            <a:latin typeface="Times New Roman"/>
          </a:endParaRPr>
        </a:p>
      </xdr:txBody>
    </xdr:sp>
    <xdr:clientData/>
  </xdr:twoCellAnchor>
  <xdr:twoCellAnchor editAs="twoCell">
    <xdr:from>
      <xdr:col>2</xdr:col>
      <xdr:colOff>49680</xdr:colOff>
      <xdr:row>14</xdr:row>
      <xdr:rowOff>252000</xdr:rowOff>
    </xdr:from>
    <xdr:to>
      <xdr:col>2</xdr:col>
      <xdr:colOff>1943280</xdr:colOff>
      <xdr:row>15</xdr:row>
      <xdr:rowOff>263520</xdr:rowOff>
    </xdr:to>
    <xdr:sp>
      <xdr:nvSpPr>
        <xdr:cNvPr id="45" name="CustomShape 1"/>
        <xdr:cNvSpPr/>
      </xdr:nvSpPr>
      <xdr:spPr>
        <a:xfrm>
          <a:off x="1873800" y="596700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𝐴𝑐𝑡𝑎𝑠</a:t>
          </a:r>
          <a:r>
            <a:rPr b="0" lang="es-MX" sz="900" spc="-1" strike="noStrike">
              <a:solidFill>
                <a:srgbClr val="000000"/>
              </a:solidFill>
              <a:latin typeface="Cambria Math"/>
            </a:rPr>
            <a:t>/𝑆𝑒𝑠𝑖𝑜𝑛𝑒𝑠 (100)</a:t>
          </a:r>
          <a:endParaRPr b="0" lang="en-US" sz="900" spc="-1" strike="noStrike">
            <a:latin typeface="Times New Roman"/>
          </a:endParaRPr>
        </a:p>
      </xdr:txBody>
    </xdr:sp>
    <xdr:clientData/>
  </xdr:twoCellAnchor>
  <xdr:twoCellAnchor editAs="twoCell">
    <xdr:from>
      <xdr:col>2</xdr:col>
      <xdr:colOff>74520</xdr:colOff>
      <xdr:row>15</xdr:row>
      <xdr:rowOff>275040</xdr:rowOff>
    </xdr:from>
    <xdr:to>
      <xdr:col>2</xdr:col>
      <xdr:colOff>1968120</xdr:colOff>
      <xdr:row>16</xdr:row>
      <xdr:rowOff>296280</xdr:rowOff>
    </xdr:to>
    <xdr:sp>
      <xdr:nvSpPr>
        <xdr:cNvPr id="46" name="CustomShape 1"/>
        <xdr:cNvSpPr/>
      </xdr:nvSpPr>
      <xdr:spPr>
        <a:xfrm>
          <a:off x="1898640" y="630432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(𝐴𝑐𝑢𝑒𝑟𝑑𝑜𝑠 𝑎𝑝𝑟𝑜𝑏𝑎𝑑𝑜𝑠)/(𝑃𝑟𝑜𝑦𝑒𝑐𝑡𝑜𝑠 𝑝𝑟𝑒𝑠𝑒𝑛𝑡𝑎𝑑𝑜𝑠) (100)</a:t>
          </a:r>
          <a:endParaRPr b="0" lang="en-US" sz="900" spc="-1" strike="noStrike">
            <a:latin typeface="Times New Roman"/>
          </a:endParaRPr>
        </a:p>
      </xdr:txBody>
    </xdr:sp>
    <xdr:clientData/>
  </xdr:twoCellAnchor>
  <xdr:twoCellAnchor editAs="twoCell">
    <xdr:from>
      <xdr:col>2</xdr:col>
      <xdr:colOff>49680</xdr:colOff>
      <xdr:row>16</xdr:row>
      <xdr:rowOff>273960</xdr:rowOff>
    </xdr:from>
    <xdr:to>
      <xdr:col>2</xdr:col>
      <xdr:colOff>1943280</xdr:colOff>
      <xdr:row>17</xdr:row>
      <xdr:rowOff>294840</xdr:rowOff>
    </xdr:to>
    <xdr:sp>
      <xdr:nvSpPr>
        <xdr:cNvPr id="47" name="CustomShape 1"/>
        <xdr:cNvSpPr/>
      </xdr:nvSpPr>
      <xdr:spPr>
        <a:xfrm>
          <a:off x="1873800" y="6607800"/>
          <a:ext cx="189360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𝐴𝑐𝑡𝑎𝑠</a:t>
          </a:r>
          <a:r>
            <a:rPr b="0" lang="es-MX" sz="900" spc="-1" strike="noStrike">
              <a:solidFill>
                <a:srgbClr val="000000"/>
              </a:solidFill>
              <a:latin typeface="Cambria Math"/>
            </a:rPr>
            <a:t>/𝑆𝑒𝑠𝑖𝑜𝑛𝑒𝑠 (100)</a:t>
          </a:r>
          <a:endParaRPr b="0" lang="en-US" sz="900" spc="-1" strike="noStrike">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56160</xdr:colOff>
      <xdr:row>0</xdr:row>
      <xdr:rowOff>0</xdr:rowOff>
    </xdr:from>
    <xdr:to>
      <xdr:col>1</xdr:col>
      <xdr:colOff>581400</xdr:colOff>
      <xdr:row>0</xdr:row>
      <xdr:rowOff>834120</xdr:rowOff>
    </xdr:to>
    <xdr:pic>
      <xdr:nvPicPr>
        <xdr:cNvPr id="48" name="11 Imagen" descr="Instituto Electoral y de Participación Ciudadana de Jalisco"/>
        <xdr:cNvPicPr/>
      </xdr:nvPicPr>
      <xdr:blipFill>
        <a:blip r:embed="rId1"/>
        <a:stretch/>
      </xdr:blipFill>
      <xdr:spPr>
        <a:xfrm>
          <a:off x="56160" y="0"/>
          <a:ext cx="1911240" cy="834120"/>
        </a:xfrm>
        <a:prstGeom prst="rect">
          <a:avLst/>
        </a:prstGeom>
        <a:ln w="0">
          <a:noFill/>
        </a:ln>
      </xdr:spPr>
    </xdr:pic>
    <xdr:clientData/>
  </xdr:twoCellAnchor>
  <xdr:twoCellAnchor editAs="twoCell">
    <xdr:from>
      <xdr:col>2</xdr:col>
      <xdr:colOff>367920</xdr:colOff>
      <xdr:row>3</xdr:row>
      <xdr:rowOff>104760</xdr:rowOff>
    </xdr:from>
    <xdr:to>
      <xdr:col>2</xdr:col>
      <xdr:colOff>1819800</xdr:colOff>
      <xdr:row>3</xdr:row>
      <xdr:rowOff>495720</xdr:rowOff>
    </xdr:to>
    <xdr:sp>
      <xdr:nvSpPr>
        <xdr:cNvPr id="49" name="CustomShape 1"/>
        <xdr:cNvSpPr/>
      </xdr:nvSpPr>
      <xdr:spPr>
        <a:xfrm>
          <a:off x="3900960" y="1771560"/>
          <a:ext cx="1451880" cy="39096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a:t>
          </a:r>
          <a:r>
            <a:rPr b="0" lang="es-MX" sz="800" spc="-1" strike="noStrike">
              <a:solidFill>
                <a:srgbClr val="000000"/>
              </a:solidFill>
              <a:latin typeface="Calibri"/>
            </a:rPr>
            <a:t>𝑅𝑒𝑞𝑢𝑒𝑟𝑖𝑚𝑖𝑒𝑛𝑡𝑜 𝑠𝑜𝑙𝑖𝑐𝑖𝑡𝑎𝑑𝑜)/(𝑅𝑒𝑞𝑢𝑒𝑟𝑖𝑚𝑖𝑒𝑛𝑡𝑜 𝑐𝑢𝑚𝑝𝑙𝑖𝑑𝑜) (100)</a:t>
          </a:r>
          <a:endParaRPr b="0" lang="en-US" sz="800" spc="-1" strike="noStrike">
            <a:latin typeface="Times New Roman"/>
          </a:endParaRPr>
        </a:p>
      </xdr:txBody>
    </xdr:sp>
    <xdr:clientData/>
  </xdr:twoCellAnchor>
  <xdr:twoCellAnchor editAs="twoCell">
    <xdr:from>
      <xdr:col>2</xdr:col>
      <xdr:colOff>453600</xdr:colOff>
      <xdr:row>4</xdr:row>
      <xdr:rowOff>69120</xdr:rowOff>
    </xdr:from>
    <xdr:to>
      <xdr:col>2</xdr:col>
      <xdr:colOff>1816920</xdr:colOff>
      <xdr:row>4</xdr:row>
      <xdr:rowOff>536400</xdr:rowOff>
    </xdr:to>
    <xdr:sp>
      <xdr:nvSpPr>
        <xdr:cNvPr id="50" name="CustomShape 1"/>
        <xdr:cNvSpPr/>
      </xdr:nvSpPr>
      <xdr:spPr>
        <a:xfrm>
          <a:off x="3986640" y="2293920"/>
          <a:ext cx="1363320" cy="46728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800" spc="-1" strike="noStrike">
              <a:solidFill>
                <a:srgbClr val="000000"/>
              </a:solidFill>
              <a:latin typeface="Calibri"/>
            </a:rPr>
            <a:t>(𝑆𝑒𝑟𝑣𝑖𝑐𝑖𝑜𝑠 𝑎𝑡𝑒𝑛𝑑𝑖𝑑𝑜𝑠)/(𝑆𝑒𝑟𝑣𝑖𝑐𝑖𝑜𝑠 𝑠𝑜𝑙𝑖𝑐𝑖𝑡𝑎𝑑𝑜𝑠) (100)</a:t>
          </a:r>
          <a:endParaRPr b="0" lang="en-US" sz="800" spc="-1" strike="noStrike">
            <a:latin typeface="Times New Roman"/>
          </a:endParaRPr>
        </a:p>
      </xdr:txBody>
    </xdr:sp>
    <xdr:clientData/>
  </xdr:twoCellAnchor>
  <xdr:twoCellAnchor editAs="twoCell">
    <xdr:from>
      <xdr:col>2</xdr:col>
      <xdr:colOff>327960</xdr:colOff>
      <xdr:row>5</xdr:row>
      <xdr:rowOff>60840</xdr:rowOff>
    </xdr:from>
    <xdr:to>
      <xdr:col>2</xdr:col>
      <xdr:colOff>1917720</xdr:colOff>
      <xdr:row>5</xdr:row>
      <xdr:rowOff>386640</xdr:rowOff>
    </xdr:to>
    <xdr:sp>
      <xdr:nvSpPr>
        <xdr:cNvPr id="51" name="CustomShape 1"/>
        <xdr:cNvSpPr/>
      </xdr:nvSpPr>
      <xdr:spPr>
        <a:xfrm>
          <a:off x="3861000" y="2937240"/>
          <a:ext cx="158976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800" spc="-1" strike="noStrike">
              <a:solidFill>
                <a:srgbClr val="000000"/>
              </a:solidFill>
              <a:latin typeface="Calibri"/>
            </a:rPr>
            <a:t>(𝐴𝑝𝑙𝑖𝑐𝑎𝑐𝑖𝑜𝑛𝑒𝑠 𝑖𝑚𝑝𝑙𝑒𝑚𝑒𝑛𝑡𝑎𝑑𝑎𝑠)/(𝐴𝑝𝑙𝑖𝑐𝑎𝑐𝑖𝑜𝑛𝑒𝑠 𝑠𝑜𝑙𝑖𝑐𝑡𝑎𝑑𝑎𝑠) (100)</a:t>
          </a:r>
          <a:endParaRPr b="0" lang="en-US" sz="800" spc="-1" strike="noStrike">
            <a:latin typeface="Times New Roman"/>
          </a:endParaRPr>
        </a:p>
      </xdr:txBody>
    </xdr:sp>
    <xdr:clientData/>
  </xdr:twoCellAnchor>
  <xdr:twoCellAnchor editAs="twoCell">
    <xdr:from>
      <xdr:col>2</xdr:col>
      <xdr:colOff>36720</xdr:colOff>
      <xdr:row>6</xdr:row>
      <xdr:rowOff>92520</xdr:rowOff>
    </xdr:from>
    <xdr:to>
      <xdr:col>2</xdr:col>
      <xdr:colOff>2096640</xdr:colOff>
      <xdr:row>6</xdr:row>
      <xdr:rowOff>418320</xdr:rowOff>
    </xdr:to>
    <xdr:sp>
      <xdr:nvSpPr>
        <xdr:cNvPr id="52" name="CustomShape 1"/>
        <xdr:cNvSpPr/>
      </xdr:nvSpPr>
      <xdr:spPr>
        <a:xfrm>
          <a:off x="3569760" y="3473640"/>
          <a:ext cx="205992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800" spc="-1" strike="noStrike">
              <a:solidFill>
                <a:srgbClr val="000000"/>
              </a:solidFill>
              <a:latin typeface="Calibri"/>
            </a:rPr>
            <a:t>(𝐶𝑜𝑛𝑠𝑒𝑗𝑜𝑠 𝐷𝑖𝑠𝑡𝑟𝑖𝑡𝑎𝑙𝑒𝑠 𝑡𝑜𝑡𝑎𝑙𝑒𝑠)/(𝐶𝑜𝑛𝑠𝑒𝑗𝑜𝑠 𝐷𝑖𝑠𝑡𝑟𝑖𝑡𝑎𝑙𝑒𝑠  𝑒𝑞𝑢𝑖𝑝𝑎𝑑𝑜𝑠) (100)</a:t>
          </a:r>
          <a:endParaRPr b="0" lang="en-US" sz="800" spc="-1" strike="noStrike">
            <a:latin typeface="Times New Roman"/>
          </a:endParaRPr>
        </a:p>
      </xdr:txBody>
    </xdr:sp>
    <xdr:clientData/>
  </xdr:twoCellAnchor>
  <xdr:twoCellAnchor editAs="twoCell">
    <xdr:from>
      <xdr:col>2</xdr:col>
      <xdr:colOff>34560</xdr:colOff>
      <xdr:row>7</xdr:row>
      <xdr:rowOff>68040</xdr:rowOff>
    </xdr:from>
    <xdr:to>
      <xdr:col>2</xdr:col>
      <xdr:colOff>2094480</xdr:colOff>
      <xdr:row>7</xdr:row>
      <xdr:rowOff>393840</xdr:rowOff>
    </xdr:to>
    <xdr:sp>
      <xdr:nvSpPr>
        <xdr:cNvPr id="53" name="CustomShape 1"/>
        <xdr:cNvSpPr/>
      </xdr:nvSpPr>
      <xdr:spPr>
        <a:xfrm>
          <a:off x="3567600" y="3954240"/>
          <a:ext cx="2059920" cy="3258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800" spc="-1" strike="noStrike">
              <a:solidFill>
                <a:srgbClr val="000000"/>
              </a:solidFill>
              <a:latin typeface="Calibri"/>
            </a:rPr>
            <a:t>(𝑈𝑟𝑛𝑎 𝑒𝑙𝑒𝑐𝑡𝑟ó𝑛𝑖𝑐𝑎)/(𝑈𝑟𝑛𝑎 𝑒𝑙𝑒𝑐𝑡𝑟ó𝑛𝑖𝑐𝑎 𝑟𝑒ℎ𝑎𝑏𝑖𝑙𝑖𝑡𝑎𝑑𝑎) (100)</a:t>
          </a:r>
          <a:endParaRPr b="0" lang="en-US" sz="800" spc="-1" strike="noStrike">
            <a:latin typeface="Times New Roman"/>
          </a:endParaRPr>
        </a:p>
      </xdr:txBody>
    </xdr:sp>
    <xdr:clientData/>
  </xdr:twoCellAnchor>
  <xdr:twoCellAnchor editAs="twoCell">
    <xdr:from>
      <xdr:col>2</xdr:col>
      <xdr:colOff>130680</xdr:colOff>
      <xdr:row>8</xdr:row>
      <xdr:rowOff>115200</xdr:rowOff>
    </xdr:from>
    <xdr:to>
      <xdr:col>2</xdr:col>
      <xdr:colOff>1585440</xdr:colOff>
      <xdr:row>8</xdr:row>
      <xdr:rowOff>361440</xdr:rowOff>
    </xdr:to>
    <xdr:sp>
      <xdr:nvSpPr>
        <xdr:cNvPr id="54" name="CustomShape 1"/>
        <xdr:cNvSpPr/>
      </xdr:nvSpPr>
      <xdr:spPr>
        <a:xfrm>
          <a:off x="3663720" y="4506120"/>
          <a:ext cx="1454760" cy="24624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800" spc="-1" strike="noStrike">
              <a:solidFill>
                <a:srgbClr val="000000"/>
              </a:solidFill>
              <a:latin typeface="Calibri"/>
            </a:rPr>
            <a:t>(𝑁ú𝑚𝑒𝑟𝑜 𝑑𝑒 𝑠𝑒𝑑𝑒𝑠 )/(𝑁ú𝑚𝑒𝑟𝑜 𝑡𝑜𝑡𝑎𝑙 𝑑𝑒 𝑆𝑒𝑑𝑒𝑠) (100)</a:t>
          </a:r>
          <a:endParaRPr b="0" lang="en-US" sz="800" spc="-1" strike="noStrike">
            <a:latin typeface="Times New Roman"/>
          </a:endParaRPr>
        </a:p>
      </xdr:txBody>
    </xdr:sp>
    <xdr:clientData/>
  </xdr:twoCellAnchor>
  <xdr:twoCellAnchor editAs="twoCell">
    <xdr:from>
      <xdr:col>2</xdr:col>
      <xdr:colOff>51480</xdr:colOff>
      <xdr:row>10</xdr:row>
      <xdr:rowOff>190440</xdr:rowOff>
    </xdr:from>
    <xdr:to>
      <xdr:col>2</xdr:col>
      <xdr:colOff>1604880</xdr:colOff>
      <xdr:row>10</xdr:row>
      <xdr:rowOff>321120</xdr:rowOff>
    </xdr:to>
    <xdr:sp>
      <xdr:nvSpPr>
        <xdr:cNvPr id="55" name="CustomShape 1"/>
        <xdr:cNvSpPr/>
      </xdr:nvSpPr>
      <xdr:spPr>
        <a:xfrm>
          <a:off x="3584520" y="5802480"/>
          <a:ext cx="1553400" cy="13068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800" spc="-1" strike="noStrike">
              <a:solidFill>
                <a:srgbClr val="000000"/>
              </a:solidFill>
              <a:latin typeface="Calibri"/>
            </a:rPr>
            <a:t>(𝑁𝑜. 𝑑𝑒 𝑑𝑜𝑐𝑡𝑜𝑠 𝑒𝑙𝑒𝑐𝑡)/(𝑇𝑜𝑡𝑎𝑙 𝑑𝑒 𝑑𝑜𝑐𝑡𝑜𝑠. 𝑒𝑙𝑒𝑐𝑡) (100)</a:t>
          </a:r>
          <a:endParaRPr b="0" lang="en-US" sz="800" spc="-1" strike="noStrike">
            <a:latin typeface="Times New Roman"/>
          </a:endParaRPr>
        </a:p>
      </xdr:txBody>
    </xdr:sp>
    <xdr:clientData/>
  </xdr:twoCellAnchor>
  <xdr:twoCellAnchor editAs="twoCell">
    <xdr:from>
      <xdr:col>2</xdr:col>
      <xdr:colOff>185400</xdr:colOff>
      <xdr:row>11</xdr:row>
      <xdr:rowOff>60120</xdr:rowOff>
    </xdr:from>
    <xdr:to>
      <xdr:col>2</xdr:col>
      <xdr:colOff>1738440</xdr:colOff>
      <xdr:row>11</xdr:row>
      <xdr:rowOff>322200</xdr:rowOff>
    </xdr:to>
    <xdr:sp>
      <xdr:nvSpPr>
        <xdr:cNvPr id="56" name="CustomShape 1"/>
        <xdr:cNvSpPr/>
      </xdr:nvSpPr>
      <xdr:spPr>
        <a:xfrm>
          <a:off x="3718440" y="6186600"/>
          <a:ext cx="1553040" cy="26208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800" spc="-1" strike="noStrike">
              <a:solidFill>
                <a:srgbClr val="000000"/>
              </a:solidFill>
              <a:latin typeface="Cambria Math"/>
            </a:rPr>
            <a:t>(𝑁𝑜. 𝑑𝑒 𝑚𝑎𝑡𝑒𝑟𝑖𝑎𝑙 𝑒𝑙𝑒𝑐𝑡𝑜𝑟𝑎𝑙)/(𝑇𝑜𝑡𝑎𝑙 𝑑𝑒 𝑚𝑎𝑡𝑒𝑟𝑖𝑎𝑙 𝑒𝑙𝑒𝑐𝑡𝑜𝑟𝑎𝑙) (100)</a:t>
          </a:r>
          <a:endParaRPr b="0" lang="en-US" sz="800" spc="-1" strike="noStrike">
            <a:latin typeface="Times New Roman"/>
          </a:endParaRPr>
        </a:p>
      </xdr:txBody>
    </xdr:sp>
    <xdr:clientData/>
  </xdr:twoCellAnchor>
  <xdr:twoCellAnchor editAs="twoCell">
    <xdr:from>
      <xdr:col>2</xdr:col>
      <xdr:colOff>53640</xdr:colOff>
      <xdr:row>12</xdr:row>
      <xdr:rowOff>65880</xdr:rowOff>
    </xdr:from>
    <xdr:to>
      <xdr:col>2</xdr:col>
      <xdr:colOff>1605960</xdr:colOff>
      <xdr:row>12</xdr:row>
      <xdr:rowOff>376920</xdr:rowOff>
    </xdr:to>
    <xdr:sp>
      <xdr:nvSpPr>
        <xdr:cNvPr id="57" name="CustomShape 1"/>
        <xdr:cNvSpPr/>
      </xdr:nvSpPr>
      <xdr:spPr>
        <a:xfrm>
          <a:off x="3586680" y="6719400"/>
          <a:ext cx="1552320" cy="31104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800" spc="-1" strike="noStrike">
              <a:solidFill>
                <a:srgbClr val="000000"/>
              </a:solidFill>
              <a:latin typeface="Calibri"/>
            </a:rPr>
            <a:t>(𝑁𝑜. 𝑑𝑒 𝑟𝑒𝑝𝑜𝑟𝑡𝑒𝑠 𝑟𝑒𝑎𝑙𝑖𝑧𝑎𝑑𝑜𝑠)/(𝑇𝑜𝑡𝑎𝑙 𝑑𝑒 𝑟𝑒𝑝𝑜𝑟𝑡𝑒𝑠 𝑟𝑒𝑎𝑙𝑖𝑧𝑎𝑑𝑜𝑠) (100)</a:t>
          </a:r>
          <a:endParaRPr b="0" lang="en-US" sz="800" spc="-1" strike="noStrike">
            <a:latin typeface="Times New Roman"/>
          </a:endParaRPr>
        </a:p>
      </xdr:txBody>
    </xdr:sp>
    <xdr:clientData/>
  </xdr:twoCellAnchor>
  <xdr:twoCellAnchor editAs="twoCell">
    <xdr:from>
      <xdr:col>2</xdr:col>
      <xdr:colOff>174960</xdr:colOff>
      <xdr:row>9</xdr:row>
      <xdr:rowOff>232560</xdr:rowOff>
    </xdr:from>
    <xdr:to>
      <xdr:col>2</xdr:col>
      <xdr:colOff>1630080</xdr:colOff>
      <xdr:row>9</xdr:row>
      <xdr:rowOff>389160</xdr:rowOff>
    </xdr:to>
    <xdr:sp>
      <xdr:nvSpPr>
        <xdr:cNvPr id="58" name="CustomShape 1"/>
        <xdr:cNvSpPr/>
      </xdr:nvSpPr>
      <xdr:spPr>
        <a:xfrm>
          <a:off x="3708000" y="5209560"/>
          <a:ext cx="1455120" cy="1566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800" spc="-1" strike="noStrike">
              <a:solidFill>
                <a:srgbClr val="000000"/>
              </a:solidFill>
              <a:latin typeface="Calibri"/>
            </a:rPr>
            <a:t>(𝑁ú𝑚𝑒𝑟𝑜 𝑑𝑒 𝑚𝑎𝑝𝑎𝑠∗∗)/(𝑁ú𝑚𝑒𝑟𝑜 𝑡𝑜𝑡𝑎𝑙 𝑑𝑒 𝑚𝑎𝑝𝑎𝑠) (100)</a:t>
          </a:r>
          <a:endParaRPr b="0" lang="en-US" sz="800" spc="-1" strike="noStrike">
            <a:latin typeface="Times New Roman"/>
          </a:endParaRPr>
        </a:p>
      </xdr:txBody>
    </xdr:sp>
    <xdr:clientData/>
  </xdr:twoCellAnchor>
  <xdr:twoCellAnchor editAs="twoCell">
    <xdr:from>
      <xdr:col>2</xdr:col>
      <xdr:colOff>151920</xdr:colOff>
      <xdr:row>13</xdr:row>
      <xdr:rowOff>180000</xdr:rowOff>
    </xdr:from>
    <xdr:to>
      <xdr:col>2</xdr:col>
      <xdr:colOff>2176560</xdr:colOff>
      <xdr:row>13</xdr:row>
      <xdr:rowOff>524520</xdr:rowOff>
    </xdr:to>
    <xdr:sp>
      <xdr:nvSpPr>
        <xdr:cNvPr id="59" name="CustomShape 1"/>
        <xdr:cNvSpPr/>
      </xdr:nvSpPr>
      <xdr:spPr>
        <a:xfrm>
          <a:off x="3684960" y="7458120"/>
          <a:ext cx="2024640" cy="34452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800" spc="-1" strike="noStrike">
              <a:solidFill>
                <a:srgbClr val="000000"/>
              </a:solidFill>
              <a:latin typeface="Calibri"/>
            </a:rPr>
            <a:t>"(Participantes en las actividades de cultura y arte del IEPC 2020)" /("(Participantes en las actividades de cultura y arte del IEPC "  2019)) (100)</a:t>
          </a:r>
          <a:endParaRPr b="0" lang="en-US" sz="800" spc="-1" strike="noStrike">
            <a:latin typeface="Times New Roman"/>
          </a:endParaRPr>
        </a:p>
      </xdr:txBody>
    </xdr:sp>
    <xdr:clientData/>
  </xdr:twoCellAnchor>
  <xdr:twoCellAnchor editAs="twoCell">
    <xdr:from>
      <xdr:col>2</xdr:col>
      <xdr:colOff>205920</xdr:colOff>
      <xdr:row>14</xdr:row>
      <xdr:rowOff>95760</xdr:rowOff>
    </xdr:from>
    <xdr:to>
      <xdr:col>2</xdr:col>
      <xdr:colOff>2241720</xdr:colOff>
      <xdr:row>14</xdr:row>
      <xdr:rowOff>481680</xdr:rowOff>
    </xdr:to>
    <xdr:sp>
      <xdr:nvSpPr>
        <xdr:cNvPr id="60" name="CustomShape 1"/>
        <xdr:cNvSpPr/>
      </xdr:nvSpPr>
      <xdr:spPr>
        <a:xfrm>
          <a:off x="3738960" y="8051040"/>
          <a:ext cx="2035800" cy="38592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800" spc="-1" strike="noStrike">
              <a:solidFill>
                <a:srgbClr val="000000"/>
              </a:solidFill>
              <a:latin typeface="Calibri"/>
            </a:rPr>
            <a:t>"(Participantes en los ejercicios de prácticas democráticas 2020)" /("(Participantes en los ejercicios de prácticas democráticas " 2019)) (100)</a:t>
          </a:r>
          <a:endParaRPr b="0" lang="en-US" sz="800" spc="-1" strike="noStrike">
            <a:latin typeface="Times New Roman"/>
          </a:endParaRPr>
        </a:p>
      </xdr:txBody>
    </xdr:sp>
    <xdr:clientData/>
  </xdr:twoCellAnchor>
  <xdr:twoCellAnchor editAs="twoCell">
    <xdr:from>
      <xdr:col>2</xdr:col>
      <xdr:colOff>189720</xdr:colOff>
      <xdr:row>15</xdr:row>
      <xdr:rowOff>131760</xdr:rowOff>
    </xdr:from>
    <xdr:to>
      <xdr:col>2</xdr:col>
      <xdr:colOff>2296800</xdr:colOff>
      <xdr:row>16</xdr:row>
      <xdr:rowOff>42120</xdr:rowOff>
    </xdr:to>
    <xdr:sp>
      <xdr:nvSpPr>
        <xdr:cNvPr id="61" name="CustomShape 1"/>
        <xdr:cNvSpPr/>
      </xdr:nvSpPr>
      <xdr:spPr>
        <a:xfrm>
          <a:off x="3722760" y="8654040"/>
          <a:ext cx="2107080" cy="73512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800" spc="-1" strike="noStrike">
              <a:solidFill>
                <a:srgbClr val="000000"/>
              </a:solidFill>
              <a:latin typeface="Calibri"/>
            </a:rPr>
            <a:t>("(Elaboración de materiales didácticos  y de apoyo a la " "capacitación  en el proceso electoral local 2020−2021)" )/("(" 𝐸𝑙𝑎𝑏𝑜𝑟𝑎𝑐𝑖ó𝑛 𝑑𝑒 𝑚𝑎𝑡𝑒𝑟𝑖𝑎𝑙𝑒𝑠 𝑑𝑖𝑑á𝑐𝑡𝑖𝑐𝑜𝑠 𝑦 𝑑𝑒 𝑎𝑝𝑜𝑦𝑜 a 𝑙𝑎 𝑐𝑎𝑝𝑎𝑐𝑖𝑡𝑎𝑐𝑖ó𝑛  𝑒𝑛 𝑒𝑙 𝑝𝑟𝑜𝑐𝑒𝑠𝑜 𝑒𝑙𝑒𝑐𝑡𝑜𝑟𝑎𝑙 𝑙𝑜𝑐𝑎𝑙 @ 2017−2018)) (100)</a:t>
          </a:r>
          <a:endParaRPr b="0" lang="en-US" sz="800" spc="-1" strike="noStrike">
            <a:latin typeface="Times New Roman"/>
          </a:endParaRPr>
        </a:p>
      </xdr:txBody>
    </xdr:sp>
    <xdr:clientData/>
  </xdr:twoCellAnchor>
  <xdr:twoCellAnchor editAs="twoCell">
    <xdr:from>
      <xdr:col>2</xdr:col>
      <xdr:colOff>537120</xdr:colOff>
      <xdr:row>17</xdr:row>
      <xdr:rowOff>68040</xdr:rowOff>
    </xdr:from>
    <xdr:to>
      <xdr:col>2</xdr:col>
      <xdr:colOff>1353600</xdr:colOff>
      <xdr:row>17</xdr:row>
      <xdr:rowOff>467640</xdr:rowOff>
    </xdr:to>
    <xdr:sp>
      <xdr:nvSpPr>
        <xdr:cNvPr id="62" name="CustomShape 1"/>
        <xdr:cNvSpPr/>
      </xdr:nvSpPr>
      <xdr:spPr>
        <a:xfrm>
          <a:off x="4070160" y="9906480"/>
          <a:ext cx="816480" cy="3996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800" spc="-1" strike="noStrike">
              <a:solidFill>
                <a:srgbClr val="000000"/>
              </a:solidFill>
              <a:latin typeface="Calibri"/>
            </a:rPr>
            <a:t>(𝐹𝑜𝑙𝑖𝑜𝑠 𝑡𝑢𝑟𝑛𝑎𝑑𝑜𝑠)/(𝐹𝑜𝑙𝑖𝑜𝑠 𝑎𝑡𝑒𝑛𝑑𝑖𝑑𝑜𝑠 ) (100)</a:t>
          </a:r>
          <a:endParaRPr b="0" lang="en-US" sz="800" spc="-1" strike="noStrike">
            <a:latin typeface="Times New Roman"/>
          </a:endParaRPr>
        </a:p>
      </xdr:txBody>
    </xdr:sp>
    <xdr:clientData/>
  </xdr:twoCellAnchor>
  <xdr:twoCellAnchor editAs="twoCell">
    <xdr:from>
      <xdr:col>2</xdr:col>
      <xdr:colOff>499680</xdr:colOff>
      <xdr:row>18</xdr:row>
      <xdr:rowOff>106200</xdr:rowOff>
    </xdr:from>
    <xdr:to>
      <xdr:col>2</xdr:col>
      <xdr:colOff>1772640</xdr:colOff>
      <xdr:row>18</xdr:row>
      <xdr:rowOff>627120</xdr:rowOff>
    </xdr:to>
    <xdr:sp>
      <xdr:nvSpPr>
        <xdr:cNvPr id="63" name="CustomShape 1"/>
        <xdr:cNvSpPr/>
      </xdr:nvSpPr>
      <xdr:spPr>
        <a:xfrm>
          <a:off x="4032720" y="10562400"/>
          <a:ext cx="1272960" cy="52092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800" spc="-1" strike="noStrike">
              <a:solidFill>
                <a:srgbClr val="000000"/>
              </a:solidFill>
              <a:latin typeface="Cambria Math"/>
            </a:rPr>
            <a:t>(𝑄𝑢𝑒𝑗𝑎𝑠 𝑦 𝑑𝑒𝑚𝑎𝑛𝑑𝑎𝑠 𝑝𝑟𝑒𝑠𝑒𝑛𝑡𝑎𝑑𝑎𝑠)/(𝑄𝑢𝑒𝑗𝑎𝑠 𝑦 𝑑𝑒𝑚𝑎𝑛𝑑𝑎𝑠 𝑎𝑡𝑒𝑛𝑑𝑖𝑑𝑎𝑠) (100)</a:t>
          </a:r>
          <a:endParaRPr b="0" lang="en-US" sz="800" spc="-1" strike="noStrike">
            <a:latin typeface="Times New Roman"/>
          </a:endParaRPr>
        </a:p>
      </xdr:txBody>
    </xdr:sp>
    <xdr:clientData/>
  </xdr:twoCellAnchor>
  <xdr:twoCellAnchor editAs="twoCell">
    <xdr:from>
      <xdr:col>2</xdr:col>
      <xdr:colOff>401760</xdr:colOff>
      <xdr:row>19</xdr:row>
      <xdr:rowOff>43560</xdr:rowOff>
    </xdr:from>
    <xdr:to>
      <xdr:col>2</xdr:col>
      <xdr:colOff>1462680</xdr:colOff>
      <xdr:row>19</xdr:row>
      <xdr:rowOff>437400</xdr:rowOff>
    </xdr:to>
    <xdr:sp>
      <xdr:nvSpPr>
        <xdr:cNvPr id="64" name="CustomShape 1"/>
        <xdr:cNvSpPr/>
      </xdr:nvSpPr>
      <xdr:spPr>
        <a:xfrm>
          <a:off x="3934800" y="11304000"/>
          <a:ext cx="1060920" cy="39384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800" spc="-1" strike="noStrike">
              <a:solidFill>
                <a:srgbClr val="000000"/>
              </a:solidFill>
              <a:latin typeface="Cambria Math"/>
            </a:rPr>
            <a:t>(𝑆𝑒𝑠𝑖𝑜𝑛𝑒𝑠 𝑝𝑟𝑜𝑔𝑟𝑎𝑚𝑎𝑑𝑎𝑠)/(𝑆𝑒𝑠𝑖𝑜𝑛𝑒𝑠 𝑎𝑡𝑒𝑛𝑑𝑖𝑑𝑎𝑠) (100)</a:t>
          </a:r>
          <a:endParaRPr b="0" lang="en-US" sz="800" spc="-1" strike="noStrike">
            <a:latin typeface="Times New Roman"/>
          </a:endParaRPr>
        </a:p>
      </xdr:txBody>
    </xdr:sp>
    <xdr:clientData/>
  </xdr:twoCellAnchor>
  <xdr:twoCellAnchor editAs="twoCell">
    <xdr:from>
      <xdr:col>2</xdr:col>
      <xdr:colOff>401760</xdr:colOff>
      <xdr:row>20</xdr:row>
      <xdr:rowOff>45000</xdr:rowOff>
    </xdr:from>
    <xdr:to>
      <xdr:col>2</xdr:col>
      <xdr:colOff>1462680</xdr:colOff>
      <xdr:row>20</xdr:row>
      <xdr:rowOff>438480</xdr:rowOff>
    </xdr:to>
    <xdr:sp>
      <xdr:nvSpPr>
        <xdr:cNvPr id="65" name="CustomShape 1"/>
        <xdr:cNvSpPr/>
      </xdr:nvSpPr>
      <xdr:spPr>
        <a:xfrm>
          <a:off x="3934800" y="11914200"/>
          <a:ext cx="1060920" cy="39348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800" spc="-1" strike="noStrike">
              <a:solidFill>
                <a:srgbClr val="000000"/>
              </a:solidFill>
              <a:latin typeface="Cambria Math"/>
            </a:rPr>
            <a:t>(𝐶𝑜𝑜𝑟𝑑𝑖𝑛𝑎𝑐𝑖ó𝑛 𝑗𝑢𝑟í𝑑𝑖𝑐𝑎)/(𝐶𝑜𝑜𝑟𝑑𝑖𝑛𝑎𝑐𝑖ó𝑛 𝑒𝑓𝑒𝑐𝑡𝑖𝑣𝑎) (100)</a:t>
          </a:r>
          <a:endParaRPr b="0" lang="en-US" sz="800" spc="-1" strike="noStrike">
            <a:latin typeface="Times New Roman"/>
          </a:endParaRPr>
        </a:p>
      </xdr:txBody>
    </xdr:sp>
    <xdr:clientData/>
  </xdr:twoCellAnchor>
  <xdr:twoCellAnchor editAs="twoCell">
    <xdr:from>
      <xdr:col>2</xdr:col>
      <xdr:colOff>401760</xdr:colOff>
      <xdr:row>21</xdr:row>
      <xdr:rowOff>43920</xdr:rowOff>
    </xdr:from>
    <xdr:to>
      <xdr:col>2</xdr:col>
      <xdr:colOff>1462680</xdr:colOff>
      <xdr:row>21</xdr:row>
      <xdr:rowOff>476280</xdr:rowOff>
    </xdr:to>
    <xdr:sp>
      <xdr:nvSpPr>
        <xdr:cNvPr id="66" name="CustomShape 1"/>
        <xdr:cNvSpPr/>
      </xdr:nvSpPr>
      <xdr:spPr>
        <a:xfrm>
          <a:off x="3934800" y="12522240"/>
          <a:ext cx="1060920" cy="43236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800" spc="-1" strike="noStrike">
              <a:solidFill>
                <a:srgbClr val="000000"/>
              </a:solidFill>
              <a:latin typeface="Cambria Math"/>
            </a:rPr>
            <a:t>(𝑂𝑓𝑖𝑐𝑖𝑎𝑙í𝑎𝑠 𝑆𝑜𝑙𝑖𝑐𝑖𝑡𝑎𝑑𝑎𝑠)/(𝑂𝑓𝑖𝑐𝑖𝑎𝑙í𝑎𝑠 𝐸𝑓𝑒𝑐𝑡𝑢𝑎𝑑𝑎𝑠) (100)</a:t>
          </a:r>
          <a:endParaRPr b="0" lang="en-US" sz="800" spc="-1" strike="noStrike">
            <a:latin typeface="Times New Roman"/>
          </a:endParaRPr>
        </a:p>
      </xdr:txBody>
    </xdr:sp>
    <xdr:clientData/>
  </xdr:twoCellAnchor>
  <xdr:twoCellAnchor editAs="twoCell">
    <xdr:from>
      <xdr:col>2</xdr:col>
      <xdr:colOff>166320</xdr:colOff>
      <xdr:row>37</xdr:row>
      <xdr:rowOff>93960</xdr:rowOff>
    </xdr:from>
    <xdr:to>
      <xdr:col>3</xdr:col>
      <xdr:colOff>369720</xdr:colOff>
      <xdr:row>37</xdr:row>
      <xdr:rowOff>198360</xdr:rowOff>
    </xdr:to>
    <xdr:sp>
      <xdr:nvSpPr>
        <xdr:cNvPr id="67" name="CustomShape 1"/>
        <xdr:cNvSpPr/>
      </xdr:nvSpPr>
      <xdr:spPr>
        <a:xfrm>
          <a:off x="3699360" y="20690640"/>
          <a:ext cx="2504520" cy="1044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(𝐷𝑖𝑐𝑡á𝑚𝑒𝑛𝑒𝑠 𝑖𝑛𝑡𝑒𝑔𝑟𝑎𝑑𝑜𝑠)/(𝐷𝑖𝑐𝑡á𝑚𝑒𝑛𝑒𝑠 𝑎𝑝𝑟𝑜𝑏𝑎𝑑𝑜𝑠) (100)</a:t>
          </a:r>
          <a:endParaRPr b="0" lang="en-US" sz="900" spc="-1" strike="noStrike">
            <a:latin typeface="Times New Roman"/>
          </a:endParaRPr>
        </a:p>
      </xdr:txBody>
    </xdr:sp>
    <xdr:clientData/>
  </xdr:twoCellAnchor>
  <xdr:twoCellAnchor editAs="twoCell">
    <xdr:from>
      <xdr:col>1</xdr:col>
      <xdr:colOff>2120400</xdr:colOff>
      <xdr:row>35</xdr:row>
      <xdr:rowOff>228600</xdr:rowOff>
    </xdr:from>
    <xdr:to>
      <xdr:col>2</xdr:col>
      <xdr:colOff>1869840</xdr:colOff>
      <xdr:row>35</xdr:row>
      <xdr:rowOff>332640</xdr:rowOff>
    </xdr:to>
    <xdr:sp>
      <xdr:nvSpPr>
        <xdr:cNvPr id="68" name="CustomShape 1"/>
        <xdr:cNvSpPr/>
      </xdr:nvSpPr>
      <xdr:spPr>
        <a:xfrm>
          <a:off x="3506400" y="19580040"/>
          <a:ext cx="1896480" cy="10404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(𝐴𝑐𝑡𝑎𝑠 𝑖𝑛𝑡𝑒𝑔𝑟𝑎𝑑𝑎𝑠)/(𝑠𝑒𝑠𝑖𝑜𝑛𝑒𝑠 𝑐𝑒𝑙𝑒𝑏𝑟𝑎𝑑𝑎𝑠) (100)</a:t>
          </a:r>
          <a:endParaRPr b="0" lang="en-US" sz="900" spc="-1" strike="noStrike">
            <a:latin typeface="Times New Roman"/>
          </a:endParaRPr>
        </a:p>
      </xdr:txBody>
    </xdr:sp>
    <xdr:clientData/>
  </xdr:twoCellAnchor>
  <xdr:twoCellAnchor editAs="twoCell">
    <xdr:from>
      <xdr:col>2</xdr:col>
      <xdr:colOff>291240</xdr:colOff>
      <xdr:row>36</xdr:row>
      <xdr:rowOff>59400</xdr:rowOff>
    </xdr:from>
    <xdr:to>
      <xdr:col>3</xdr:col>
      <xdr:colOff>11520</xdr:colOff>
      <xdr:row>36</xdr:row>
      <xdr:rowOff>327600</xdr:rowOff>
    </xdr:to>
    <xdr:sp>
      <xdr:nvSpPr>
        <xdr:cNvPr id="69" name="CustomShape 1"/>
        <xdr:cNvSpPr/>
      </xdr:nvSpPr>
      <xdr:spPr>
        <a:xfrm>
          <a:off x="3824280" y="20156400"/>
          <a:ext cx="2021400" cy="2682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(𝐴𝑐𝑢𝑒𝑟𝑑𝑜𝑠 𝑝𝑟𝑜𝑝𝑢𝑒𝑠𝑡𝑜𝑠)/(𝐴𝑐𝑢𝑒𝑟𝑑𝑜𝑠 𝑎𝑝𝑟𝑜𝑏𝑎𝑑𝑜𝑠) (100)</a:t>
          </a:r>
          <a:endParaRPr b="0" lang="en-US" sz="900" spc="-1" strike="noStrike">
            <a:latin typeface="Times New Roman"/>
          </a:endParaRPr>
        </a:p>
      </xdr:txBody>
    </xdr:sp>
    <xdr:clientData/>
  </xdr:twoCellAnchor>
  <xdr:twoCellAnchor editAs="twoCell">
    <xdr:from>
      <xdr:col>1</xdr:col>
      <xdr:colOff>2130840</xdr:colOff>
      <xdr:row>39</xdr:row>
      <xdr:rowOff>81720</xdr:rowOff>
    </xdr:from>
    <xdr:to>
      <xdr:col>2</xdr:col>
      <xdr:colOff>2120760</xdr:colOff>
      <xdr:row>39</xdr:row>
      <xdr:rowOff>185760</xdr:rowOff>
    </xdr:to>
    <xdr:sp>
      <xdr:nvSpPr>
        <xdr:cNvPr id="70" name="CustomShape 1"/>
        <xdr:cNvSpPr/>
      </xdr:nvSpPr>
      <xdr:spPr>
        <a:xfrm>
          <a:off x="3516840" y="21582000"/>
          <a:ext cx="2136960" cy="10404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(𝐴𝑔𝑒𝑛𝑑𝑎 𝑠𝑒𝑚𝑎𝑛𝑎𝑙)/(𝑠𝑒𝑚𝑎𝑛𝑎𝑠 𝑑𝑒𝑙 𝑚𝑒𝑠) (100)</a:t>
          </a:r>
          <a:endParaRPr b="0" lang="en-US" sz="900" spc="-1" strike="noStrike">
            <a:latin typeface="Times New Roman"/>
          </a:endParaRPr>
        </a:p>
      </xdr:txBody>
    </xdr:sp>
    <xdr:clientData/>
  </xdr:twoCellAnchor>
  <xdr:twoCellAnchor editAs="twoCell">
    <xdr:from>
      <xdr:col>2</xdr:col>
      <xdr:colOff>32040</xdr:colOff>
      <xdr:row>38</xdr:row>
      <xdr:rowOff>1080</xdr:rowOff>
    </xdr:from>
    <xdr:to>
      <xdr:col>3</xdr:col>
      <xdr:colOff>235800</xdr:colOff>
      <xdr:row>38</xdr:row>
      <xdr:rowOff>105480</xdr:rowOff>
    </xdr:to>
    <xdr:sp>
      <xdr:nvSpPr>
        <xdr:cNvPr id="71" name="CustomShape 1"/>
        <xdr:cNvSpPr/>
      </xdr:nvSpPr>
      <xdr:spPr>
        <a:xfrm>
          <a:off x="3565080" y="21057480"/>
          <a:ext cx="2504880" cy="1044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(𝑟𝑒𝑔, 𝑑𝑒 𝑟𝑒𝑢𝑛𝑖ó𝑛 𝑒𝑙𝑎𝑏.)/(𝑟𝑒𝑢𝑛𝑖𝑜𝑛𝑒𝑠 𝑑𝑒 𝑡𝑟𝑎𝑏 𝑐𝑒𝑙.) (100)</a:t>
          </a:r>
          <a:endParaRPr b="0" lang="en-US" sz="900" spc="-1" strike="noStrike">
            <a:latin typeface="Times New Roman"/>
          </a:endParaRPr>
        </a:p>
      </xdr:txBody>
    </xdr:sp>
    <xdr:clientData/>
  </xdr:twoCellAnchor>
  <xdr:twoCellAnchor editAs="twoCell">
    <xdr:from>
      <xdr:col>2</xdr:col>
      <xdr:colOff>243720</xdr:colOff>
      <xdr:row>47</xdr:row>
      <xdr:rowOff>190080</xdr:rowOff>
    </xdr:from>
    <xdr:to>
      <xdr:col>2</xdr:col>
      <xdr:colOff>2145960</xdr:colOff>
      <xdr:row>47</xdr:row>
      <xdr:rowOff>369000</xdr:rowOff>
    </xdr:to>
    <xdr:sp>
      <xdr:nvSpPr>
        <xdr:cNvPr id="72" name="CustomShape 1"/>
        <xdr:cNvSpPr/>
      </xdr:nvSpPr>
      <xdr:spPr>
        <a:xfrm>
          <a:off x="3776760" y="25426080"/>
          <a:ext cx="1902240" cy="17892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(𝑆𝑜𝑙𝑖𝑐𝑖𝑡𝑢𝑑𝑒𝑠 𝑟𝑒𝑐𝑖𝑏𝑖𝑑𝑎𝑠)/Registros aprobados) (100)</a:t>
          </a:r>
          <a:endParaRPr b="0" lang="en-US" sz="900" spc="-1" strike="noStrike">
            <a:latin typeface="Times New Roman"/>
          </a:endParaRPr>
        </a:p>
      </xdr:txBody>
    </xdr:sp>
    <xdr:clientData/>
  </xdr:twoCellAnchor>
  <xdr:twoCellAnchor editAs="twoCell">
    <xdr:from>
      <xdr:col>2</xdr:col>
      <xdr:colOff>155160</xdr:colOff>
      <xdr:row>46</xdr:row>
      <xdr:rowOff>86760</xdr:rowOff>
    </xdr:from>
    <xdr:to>
      <xdr:col>2</xdr:col>
      <xdr:colOff>1984320</xdr:colOff>
      <xdr:row>46</xdr:row>
      <xdr:rowOff>426960</xdr:rowOff>
    </xdr:to>
    <xdr:sp>
      <xdr:nvSpPr>
        <xdr:cNvPr id="73" name="CustomShape 1"/>
        <xdr:cNvSpPr/>
      </xdr:nvSpPr>
      <xdr:spPr>
        <a:xfrm>
          <a:off x="3688200" y="24711840"/>
          <a:ext cx="1829160" cy="34020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(𝑆𝑜𝑙𝑖𝑐𝑖𝑡𝑢𝑑𝑒𝑠 𝑟𝑒𝑎𝑙𝑖𝑧𝑎𝑑𝑎𝑠)/(𝑆𝑜𝑙𝑖𝑐𝑖𝑡𝑢𝑑𝑒𝑠 𝑎𝑢𝑡𝑜𝑟𝑖𝑧𝑎𝑑𝑎𝑠) (100)</a:t>
          </a:r>
          <a:endParaRPr b="0" lang="en-US" sz="900" spc="-1" strike="noStrike">
            <a:latin typeface="Times New Roman"/>
          </a:endParaRPr>
        </a:p>
      </xdr:txBody>
    </xdr:sp>
    <xdr:clientData/>
  </xdr:twoCellAnchor>
  <xdr:twoCellAnchor editAs="twoCell">
    <xdr:from>
      <xdr:col>2</xdr:col>
      <xdr:colOff>302040</xdr:colOff>
      <xdr:row>45</xdr:row>
      <xdr:rowOff>32760</xdr:rowOff>
    </xdr:from>
    <xdr:to>
      <xdr:col>2</xdr:col>
      <xdr:colOff>1951200</xdr:colOff>
      <xdr:row>45</xdr:row>
      <xdr:rowOff>502200</xdr:rowOff>
    </xdr:to>
    <xdr:sp>
      <xdr:nvSpPr>
        <xdr:cNvPr id="74" name="CustomShape 1"/>
        <xdr:cNvSpPr/>
      </xdr:nvSpPr>
      <xdr:spPr>
        <a:xfrm>
          <a:off x="3835080" y="23833080"/>
          <a:ext cx="1649160" cy="46944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(𝑁ú𝑚𝑒𝑟𝑜 𝑑𝑒 𝑠𝑜𝑙𝑖𝑐𝑖𝑡𝑢𝑑𝑒𝑠 𝑟𝑒𝑎𝑙𝑖𝑧𝑎𝑑𝑎𝑠)/(𝑁ú𝑚𝑒𝑟𝑜 𝑡𝑜𝑡𝑎𝑙 𝑑𝑒 𝑚𝑖𝑛𝑖𝑠𝑡𝑟𝑎𝑐𝑖𝑜𝑛𝑒𝑠 𝑝𝑜𝑟 𝑒𝑛𝑡𝑟𝑒𝑔𝑎𝑟 𝑎 𝑙𝑜𝑠 𝑝𝑝 2020)</a:t>
          </a:r>
          <a:r>
            <a:rPr b="0" lang="es-MX" sz="900" spc="-1" strike="noStrike">
              <a:solidFill>
                <a:srgbClr val="000000"/>
              </a:solidFill>
              <a:latin typeface="Calibri"/>
            </a:rPr>
            <a:t>  (100)</a:t>
          </a:r>
          <a:endParaRPr b="0" lang="en-US" sz="900" spc="-1" strike="noStrike">
            <a:latin typeface="Times New Roman"/>
          </a:endParaRPr>
        </a:p>
      </xdr:txBody>
    </xdr:sp>
    <xdr:clientData/>
  </xdr:twoCellAnchor>
  <xdr:twoCellAnchor editAs="twoCell">
    <xdr:from>
      <xdr:col>2</xdr:col>
      <xdr:colOff>86040</xdr:colOff>
      <xdr:row>48</xdr:row>
      <xdr:rowOff>196920</xdr:rowOff>
    </xdr:from>
    <xdr:to>
      <xdr:col>2</xdr:col>
      <xdr:colOff>2158920</xdr:colOff>
      <xdr:row>48</xdr:row>
      <xdr:rowOff>447840</xdr:rowOff>
    </xdr:to>
    <xdr:sp>
      <xdr:nvSpPr>
        <xdr:cNvPr id="75" name="CustomShape 1"/>
        <xdr:cNvSpPr/>
      </xdr:nvSpPr>
      <xdr:spPr>
        <a:xfrm>
          <a:off x="3619080" y="26152920"/>
          <a:ext cx="2072880" cy="25092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(Documentos elaborados)/(1) (100)</a:t>
          </a:r>
          <a:endParaRPr b="0" lang="en-US" sz="900" spc="-1" strike="noStrike">
            <a:latin typeface="Times New Roman"/>
          </a:endParaRPr>
        </a:p>
      </xdr:txBody>
    </xdr:sp>
    <xdr:clientData/>
  </xdr:twoCellAnchor>
  <xdr:twoCellAnchor editAs="twoCell">
    <xdr:from>
      <xdr:col>2</xdr:col>
      <xdr:colOff>93600</xdr:colOff>
      <xdr:row>49</xdr:row>
      <xdr:rowOff>121680</xdr:rowOff>
    </xdr:from>
    <xdr:to>
      <xdr:col>2</xdr:col>
      <xdr:colOff>2166480</xdr:colOff>
      <xdr:row>49</xdr:row>
      <xdr:rowOff>223920</xdr:rowOff>
    </xdr:to>
    <xdr:sp>
      <xdr:nvSpPr>
        <xdr:cNvPr id="76" name="CustomShape 1"/>
        <xdr:cNvSpPr/>
      </xdr:nvSpPr>
      <xdr:spPr>
        <a:xfrm>
          <a:off x="3626640" y="26569080"/>
          <a:ext cx="2072880" cy="10224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(Documentos elaborados)/(1) (100)</a:t>
          </a:r>
          <a:endParaRPr b="0" lang="en-US" sz="900" spc="-1" strike="noStrike">
            <a:latin typeface="Times New Roman"/>
          </a:endParaRPr>
        </a:p>
      </xdr:txBody>
    </xdr:sp>
    <xdr:clientData/>
  </xdr:twoCellAnchor>
  <xdr:twoCellAnchor editAs="twoCell">
    <xdr:from>
      <xdr:col>2</xdr:col>
      <xdr:colOff>45360</xdr:colOff>
      <xdr:row>50</xdr:row>
      <xdr:rowOff>202320</xdr:rowOff>
    </xdr:from>
    <xdr:to>
      <xdr:col>2</xdr:col>
      <xdr:colOff>2118240</xdr:colOff>
      <xdr:row>50</xdr:row>
      <xdr:rowOff>360000</xdr:rowOff>
    </xdr:to>
    <xdr:sp>
      <xdr:nvSpPr>
        <xdr:cNvPr id="77" name="CustomShape 1"/>
        <xdr:cNvSpPr/>
      </xdr:nvSpPr>
      <xdr:spPr>
        <a:xfrm>
          <a:off x="3578400" y="27061920"/>
          <a:ext cx="2072880" cy="157680"/>
        </a:xfrm>
        <a:prstGeom prst="rect">
          <a:avLst/>
        </a:prstGeom>
        <a:noFill/>
        <a:ln w="0">
          <a:noFill/>
        </a:ln>
      </xdr:spPr>
      <xdr:style>
        <a:lnRef idx="0"/>
        <a:fillRef idx="0"/>
        <a:effectRef idx="0"/>
        <a:fontRef idx="minor"/>
      </xdr:style>
      <xdr:txBody>
        <a:bodyPr lIns="90000" rIns="90000" tIns="45000" bIns="45000">
          <a:noAutofit/>
        </a:bodyPr>
        <a:p>
          <a:pPr>
            <a:lnSpc>
              <a:spcPct val="100000"/>
            </a:lnSpc>
          </a:pPr>
          <a:r>
            <a:rPr b="0" lang="es-MX" sz="900" spc="-1" strike="noStrike">
              <a:solidFill>
                <a:srgbClr val="000000"/>
              </a:solidFill>
              <a:latin typeface="Cambria Math"/>
            </a:rPr>
            <a:t>(Documentos elaborados)/(1) (100)</a:t>
          </a:r>
          <a:endParaRPr b="0" lang="en-US" sz="900" spc="-1" strike="noStrike">
            <a:latin typeface="Times New Roman"/>
          </a:endParaRPr>
        </a:p>
      </xdr:txBody>
    </xdr:sp>
    <xdr:clientData/>
  </xdr:twoCellAnchor>
  <xdr:twoCellAnchor editAs="twoCell">
    <xdr:from>
      <xdr:col>1</xdr:col>
      <xdr:colOff>353160</xdr:colOff>
      <xdr:row>49</xdr:row>
      <xdr:rowOff>226080</xdr:rowOff>
    </xdr:from>
    <xdr:to>
      <xdr:col>2</xdr:col>
      <xdr:colOff>278280</xdr:colOff>
      <xdr:row>50</xdr:row>
      <xdr:rowOff>113040</xdr:rowOff>
    </xdr:to>
    <xdr:sp>
      <xdr:nvSpPr>
        <xdr:cNvPr id="78" name="CustomShape 1"/>
        <xdr:cNvSpPr/>
      </xdr:nvSpPr>
      <xdr:spPr>
        <a:xfrm>
          <a:off x="1739160" y="26673480"/>
          <a:ext cx="2072160" cy="299160"/>
        </a:xfrm>
        <a:prstGeom prst="rect">
          <a:avLst/>
        </a:prstGeom>
        <a:noFill/>
        <a:ln w="0">
          <a:noFill/>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4.v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5.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20"/>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2" activeCellId="0" sqref="A2"/>
    </sheetView>
  </sheetViews>
  <sheetFormatPr defaultColWidth="10.8671875" defaultRowHeight="15" zeroHeight="false" outlineLevelRow="0" outlineLevelCol="0"/>
  <cols>
    <col collapsed="false" customWidth="true" hidden="false" outlineLevel="0" max="1" min="1" style="0" width="8.57"/>
    <col collapsed="false" customWidth="true" hidden="false" outlineLevel="0" max="2" min="2" style="0" width="17.29"/>
    <col collapsed="false" customWidth="true" hidden="false" outlineLevel="0" max="3" min="3" style="0" width="30.02"/>
    <col collapsed="false" customWidth="true" hidden="false" outlineLevel="0" max="4" min="4" style="0" width="7"/>
    <col collapsed="false" customWidth="true" hidden="false" outlineLevel="0" max="7" min="5" style="0" width="2.57"/>
    <col collapsed="false" customWidth="true" hidden="false" outlineLevel="0" max="8" min="8" style="0" width="9.85"/>
    <col collapsed="false" customWidth="true" hidden="false" outlineLevel="0" max="9" min="9" style="0" width="9.13"/>
    <col collapsed="false" customWidth="true" hidden="false" outlineLevel="0" max="10" min="10" style="0" width="7.15"/>
    <col collapsed="false" customWidth="true" hidden="true" outlineLevel="0" max="13" min="11" style="0" width="7.15"/>
    <col collapsed="false" customWidth="true" hidden="false" outlineLevel="0" max="14" min="14" style="0" width="8.57"/>
    <col collapsed="false" customWidth="true" hidden="false" outlineLevel="0" max="15" min="15" style="0" width="8.29"/>
    <col collapsed="false" customWidth="true" hidden="false" outlineLevel="0" max="17" min="16" style="0" width="8.57"/>
    <col collapsed="false" customWidth="true" hidden="false" outlineLevel="0" max="18" min="18" style="0" width="9"/>
  </cols>
  <sheetData>
    <row r="1" customFormat="false" ht="74.25" hidden="false" customHeight="true" outlineLevel="0" collapsed="false">
      <c r="C1" s="1" t="s">
        <v>0</v>
      </c>
      <c r="D1" s="1"/>
      <c r="E1" s="1"/>
      <c r="F1" s="1"/>
      <c r="G1" s="1"/>
      <c r="H1" s="1"/>
      <c r="I1" s="1"/>
      <c r="J1" s="1"/>
      <c r="K1" s="1"/>
      <c r="L1" s="1"/>
      <c r="M1" s="1"/>
      <c r="N1" s="1"/>
      <c r="O1" s="1"/>
      <c r="P1" s="1"/>
      <c r="Q1" s="1"/>
      <c r="R1" s="1"/>
    </row>
    <row r="2" customFormat="false" ht="22.5" hidden="false" customHeight="true" outlineLevel="0" collapsed="false">
      <c r="A2" s="2" t="s">
        <v>1</v>
      </c>
      <c r="B2" s="2"/>
      <c r="C2" s="2"/>
      <c r="D2" s="2" t="s">
        <v>2</v>
      </c>
      <c r="E2" s="3" t="s">
        <v>3</v>
      </c>
      <c r="F2" s="3"/>
      <c r="G2" s="3"/>
      <c r="H2" s="2" t="s">
        <v>4</v>
      </c>
      <c r="I2" s="2" t="s">
        <v>5</v>
      </c>
      <c r="J2" s="2"/>
      <c r="K2" s="2"/>
      <c r="L2" s="2"/>
      <c r="M2" s="2"/>
      <c r="N2" s="2"/>
      <c r="O2" s="2" t="s">
        <v>6</v>
      </c>
      <c r="P2" s="2"/>
      <c r="Q2" s="2" t="s">
        <v>7</v>
      </c>
      <c r="R2" s="2"/>
    </row>
    <row r="3" customFormat="false" ht="63.75" hidden="false" customHeight="false" outlineLevel="0" collapsed="false">
      <c r="A3" s="2" t="s">
        <v>8</v>
      </c>
      <c r="B3" s="2" t="s">
        <v>9</v>
      </c>
      <c r="C3" s="2" t="s">
        <v>10</v>
      </c>
      <c r="D3" s="2"/>
      <c r="E3" s="4" t="s">
        <v>11</v>
      </c>
      <c r="F3" s="4" t="s">
        <v>12</v>
      </c>
      <c r="G3" s="4" t="s">
        <v>13</v>
      </c>
      <c r="H3" s="2"/>
      <c r="I3" s="2" t="s">
        <v>14</v>
      </c>
      <c r="J3" s="2" t="s">
        <v>15</v>
      </c>
      <c r="K3" s="2" t="s">
        <v>16</v>
      </c>
      <c r="L3" s="2" t="s">
        <v>17</v>
      </c>
      <c r="M3" s="2" t="s">
        <v>18</v>
      </c>
      <c r="N3" s="2" t="s">
        <v>19</v>
      </c>
      <c r="O3" s="2" t="s">
        <v>20</v>
      </c>
      <c r="P3" s="2" t="s">
        <v>21</v>
      </c>
      <c r="Q3" s="2" t="s">
        <v>22</v>
      </c>
      <c r="R3" s="2" t="s">
        <v>23</v>
      </c>
    </row>
    <row r="4" customFormat="false" ht="24" hidden="false" customHeight="true" outlineLevel="0" collapsed="false">
      <c r="A4" s="5" t="s">
        <v>24</v>
      </c>
      <c r="B4" s="6" t="s">
        <v>25</v>
      </c>
      <c r="C4" s="7"/>
      <c r="D4" s="5" t="s">
        <v>26</v>
      </c>
      <c r="E4" s="5" t="s">
        <v>27</v>
      </c>
      <c r="F4" s="5"/>
      <c r="G4" s="5"/>
      <c r="H4" s="5" t="s">
        <v>28</v>
      </c>
      <c r="I4" s="8" t="n">
        <f aca="false">20/20</f>
        <v>1</v>
      </c>
      <c r="J4" s="8" t="n">
        <f aca="false">0/20</f>
        <v>0</v>
      </c>
      <c r="K4" s="8" t="n">
        <f aca="false">0/20</f>
        <v>0</v>
      </c>
      <c r="L4" s="8" t="n">
        <f aca="false">0/20</f>
        <v>0</v>
      </c>
      <c r="M4" s="8" t="n">
        <f aca="false">0/20</f>
        <v>0</v>
      </c>
      <c r="N4" s="9" t="n">
        <f aca="false">0/20</f>
        <v>0</v>
      </c>
      <c r="O4" s="5"/>
      <c r="P4" s="5"/>
      <c r="Q4" s="10" t="n">
        <f aca="false">J4/I4</f>
        <v>0</v>
      </c>
      <c r="R4" s="5"/>
    </row>
    <row r="5" customFormat="false" ht="25.5" hidden="false" customHeight="false" outlineLevel="0" collapsed="false">
      <c r="A5" s="5" t="s">
        <v>24</v>
      </c>
      <c r="B5" s="6" t="s">
        <v>29</v>
      </c>
      <c r="C5" s="7"/>
      <c r="D5" s="5" t="s">
        <v>30</v>
      </c>
      <c r="E5" s="5"/>
      <c r="F5" s="5"/>
      <c r="G5" s="5" t="s">
        <v>27</v>
      </c>
      <c r="H5" s="5" t="s">
        <v>28</v>
      </c>
      <c r="I5" s="8" t="n">
        <f aca="false">37112/(9278*5)</f>
        <v>0.8</v>
      </c>
      <c r="J5" s="8" t="n">
        <f aca="false">0/46390</f>
        <v>0</v>
      </c>
      <c r="K5" s="8" t="n">
        <f aca="false">0/46390</f>
        <v>0</v>
      </c>
      <c r="L5" s="8" t="n">
        <f aca="false">0/46390</f>
        <v>0</v>
      </c>
      <c r="M5" s="8" t="n">
        <f aca="false">0/46390</f>
        <v>0</v>
      </c>
      <c r="N5" s="9" t="n">
        <f aca="false">0/46390</f>
        <v>0</v>
      </c>
      <c r="O5" s="5"/>
      <c r="P5" s="5"/>
      <c r="Q5" s="10" t="n">
        <f aca="false">J5/I5</f>
        <v>0</v>
      </c>
      <c r="R5" s="5"/>
    </row>
    <row r="6" customFormat="false" ht="24" hidden="false" customHeight="true" outlineLevel="0" collapsed="false">
      <c r="A6" s="5" t="s">
        <v>31</v>
      </c>
      <c r="B6" s="5" t="s">
        <v>32</v>
      </c>
      <c r="C6" s="11"/>
      <c r="D6" s="5" t="s">
        <v>30</v>
      </c>
      <c r="E6" s="5" t="s">
        <v>27</v>
      </c>
      <c r="F6" s="5"/>
      <c r="G6" s="5"/>
      <c r="H6" s="5" t="s">
        <v>28</v>
      </c>
      <c r="I6" s="8" t="n">
        <f aca="false">168/168</f>
        <v>1</v>
      </c>
      <c r="J6" s="8" t="n">
        <f aca="false">0/168</f>
        <v>0</v>
      </c>
      <c r="K6" s="8" t="n">
        <f aca="false">0/168</f>
        <v>0</v>
      </c>
      <c r="L6" s="8" t="n">
        <f aca="false">0/168</f>
        <v>0</v>
      </c>
      <c r="M6" s="8" t="n">
        <f aca="false">0/168</f>
        <v>0</v>
      </c>
      <c r="N6" s="9" t="n">
        <f aca="false">0/168</f>
        <v>0</v>
      </c>
      <c r="O6" s="11"/>
      <c r="P6" s="11"/>
      <c r="Q6" s="10" t="n">
        <f aca="false">J6/I6</f>
        <v>0</v>
      </c>
      <c r="R6" s="11"/>
    </row>
    <row r="7" customFormat="false" ht="38.25" hidden="false" customHeight="false" outlineLevel="0" collapsed="false">
      <c r="A7" s="5" t="s">
        <v>33</v>
      </c>
      <c r="B7" s="5" t="s">
        <v>34</v>
      </c>
      <c r="C7" s="6" t="s">
        <v>35</v>
      </c>
      <c r="D7" s="6" t="s">
        <v>26</v>
      </c>
      <c r="E7" s="6"/>
      <c r="F7" s="6" t="s">
        <v>27</v>
      </c>
      <c r="G7" s="6"/>
      <c r="H7" s="5" t="s">
        <v>36</v>
      </c>
      <c r="I7" s="5" t="n">
        <f aca="false">340+15</f>
        <v>355</v>
      </c>
      <c r="J7" s="5" t="n">
        <f aca="false">0+2</f>
        <v>2</v>
      </c>
      <c r="K7" s="5" t="n">
        <f aca="false">5+0</f>
        <v>5</v>
      </c>
      <c r="L7" s="5" t="n">
        <f aca="false">21+4</f>
        <v>25</v>
      </c>
      <c r="M7" s="5" t="n">
        <f aca="false">12+1</f>
        <v>13</v>
      </c>
      <c r="N7" s="12" t="n">
        <f aca="false">SUM(J7)</f>
        <v>2</v>
      </c>
      <c r="O7" s="5"/>
      <c r="P7" s="5"/>
      <c r="Q7" s="10" t="n">
        <f aca="false">J7/I7</f>
        <v>0.00563380281690141</v>
      </c>
      <c r="R7" s="5"/>
    </row>
    <row r="8" customFormat="false" ht="25.5" hidden="false" customHeight="false" outlineLevel="0" collapsed="false">
      <c r="A8" s="13" t="s">
        <v>37</v>
      </c>
      <c r="B8" s="14" t="s">
        <v>38</v>
      </c>
      <c r="C8" s="15" t="s">
        <v>39</v>
      </c>
      <c r="D8" s="15" t="s">
        <v>26</v>
      </c>
      <c r="E8" s="15" t="s">
        <v>27</v>
      </c>
      <c r="F8" s="16"/>
      <c r="G8" s="16"/>
      <c r="H8" s="15" t="s">
        <v>40</v>
      </c>
      <c r="I8" s="15" t="n">
        <v>40</v>
      </c>
      <c r="J8" s="16" t="n">
        <v>1</v>
      </c>
      <c r="K8" s="16" t="n">
        <v>1</v>
      </c>
      <c r="L8" s="16" t="n">
        <v>2</v>
      </c>
      <c r="M8" s="16" t="n">
        <v>0</v>
      </c>
      <c r="N8" s="12" t="n">
        <f aca="false">SUM(J8)</f>
        <v>1</v>
      </c>
      <c r="O8" s="5"/>
      <c r="P8" s="5"/>
      <c r="Q8" s="10" t="n">
        <f aca="false">J8/I8</f>
        <v>0.025</v>
      </c>
      <c r="R8" s="5"/>
    </row>
    <row r="9" customFormat="false" ht="25.5" hidden="false" customHeight="false" outlineLevel="0" collapsed="false">
      <c r="A9" s="13" t="s">
        <v>37</v>
      </c>
      <c r="B9" s="14" t="s">
        <v>41</v>
      </c>
      <c r="C9" s="15" t="s">
        <v>42</v>
      </c>
      <c r="D9" s="15" t="s">
        <v>26</v>
      </c>
      <c r="E9" s="15" t="s">
        <v>27</v>
      </c>
      <c r="F9" s="16"/>
      <c r="G9" s="16"/>
      <c r="H9" s="15" t="s">
        <v>43</v>
      </c>
      <c r="I9" s="15" t="n">
        <v>12</v>
      </c>
      <c r="J9" s="16" t="n">
        <v>4</v>
      </c>
      <c r="K9" s="16" t="n">
        <v>4</v>
      </c>
      <c r="L9" s="16" t="n">
        <v>4</v>
      </c>
      <c r="M9" s="16" t="n">
        <v>4</v>
      </c>
      <c r="N9" s="12" t="n">
        <f aca="false">SUM(J9)</f>
        <v>4</v>
      </c>
      <c r="O9" s="5"/>
      <c r="P9" s="5"/>
      <c r="Q9" s="10" t="n">
        <f aca="false">J9/I9</f>
        <v>0.333333333333333</v>
      </c>
      <c r="R9" s="5"/>
    </row>
    <row r="10" customFormat="false" ht="25.5" hidden="false" customHeight="false" outlineLevel="0" collapsed="false">
      <c r="A10" s="5" t="s">
        <v>44</v>
      </c>
      <c r="B10" s="5" t="s">
        <v>45</v>
      </c>
      <c r="C10" s="6" t="s">
        <v>46</v>
      </c>
      <c r="D10" s="6" t="s">
        <v>26</v>
      </c>
      <c r="E10" s="6"/>
      <c r="F10" s="6" t="s">
        <v>27</v>
      </c>
      <c r="G10" s="6"/>
      <c r="H10" s="5" t="s">
        <v>47</v>
      </c>
      <c r="I10" s="17" t="n">
        <v>7200000</v>
      </c>
      <c r="J10" s="17" t="n">
        <v>930167</v>
      </c>
      <c r="K10" s="17" t="n">
        <v>948370</v>
      </c>
      <c r="L10" s="17" t="n">
        <v>951964</v>
      </c>
      <c r="M10" s="17" t="n">
        <v>1008089</v>
      </c>
      <c r="N10" s="18" t="n">
        <f aca="false">SUM(J10)</f>
        <v>930167</v>
      </c>
      <c r="O10" s="5"/>
      <c r="P10" s="5"/>
      <c r="Q10" s="10" t="n">
        <f aca="false">J10/I10</f>
        <v>0.129189861111111</v>
      </c>
      <c r="R10" s="5"/>
    </row>
    <row r="11" customFormat="false" ht="25.5" hidden="false" customHeight="false" outlineLevel="0" collapsed="false">
      <c r="A11" s="5" t="s">
        <v>48</v>
      </c>
      <c r="B11" s="5" t="s">
        <v>49</v>
      </c>
      <c r="C11" s="5"/>
      <c r="D11" s="5" t="s">
        <v>30</v>
      </c>
      <c r="E11" s="5" t="s">
        <v>27</v>
      </c>
      <c r="F11" s="5"/>
      <c r="G11" s="5"/>
      <c r="H11" s="19" t="s">
        <v>28</v>
      </c>
      <c r="I11" s="8" t="n">
        <f aca="false">90/100</f>
        <v>0.9</v>
      </c>
      <c r="J11" s="8" t="n">
        <f aca="false">2/2</f>
        <v>1</v>
      </c>
      <c r="K11" s="8" t="n">
        <f aca="false">1/1</f>
        <v>1</v>
      </c>
      <c r="L11" s="8" t="n">
        <f aca="false">3/3</f>
        <v>1</v>
      </c>
      <c r="M11" s="8" t="n">
        <f aca="false">4/4</f>
        <v>1</v>
      </c>
      <c r="N11" s="9" t="n">
        <f aca="false">2/2</f>
        <v>1</v>
      </c>
      <c r="O11" s="5"/>
      <c r="P11" s="5"/>
      <c r="Q11" s="10" t="n">
        <f aca="false">J11/I11</f>
        <v>1.11111111111111</v>
      </c>
      <c r="R11" s="5"/>
    </row>
    <row r="12" customFormat="false" ht="24.75" hidden="false" customHeight="true" outlineLevel="0" collapsed="false">
      <c r="A12" s="5" t="s">
        <v>48</v>
      </c>
      <c r="B12" s="5" t="s">
        <v>50</v>
      </c>
      <c r="C12" s="11"/>
      <c r="D12" s="5" t="s">
        <v>30</v>
      </c>
      <c r="E12" s="5" t="s">
        <v>27</v>
      </c>
      <c r="F12" s="5"/>
      <c r="G12" s="5"/>
      <c r="H12" s="5" t="s">
        <v>28</v>
      </c>
      <c r="I12" s="8" t="n">
        <f aca="false">90/100</f>
        <v>0.9</v>
      </c>
      <c r="J12" s="8" t="n">
        <v>1</v>
      </c>
      <c r="K12" s="5" t="n">
        <v>100</v>
      </c>
      <c r="L12" s="5" t="n">
        <v>100</v>
      </c>
      <c r="M12" s="5" t="n">
        <v>100</v>
      </c>
      <c r="N12" s="20" t="n">
        <f aca="false">AVERAGE(J12)</f>
        <v>1</v>
      </c>
      <c r="O12" s="5"/>
      <c r="P12" s="5"/>
      <c r="Q12" s="10" t="n">
        <f aca="false">J12/I12</f>
        <v>1.11111111111111</v>
      </c>
      <c r="R12" s="5"/>
    </row>
    <row r="13" customFormat="false" ht="25.5" hidden="false" customHeight="false" outlineLevel="0" collapsed="false">
      <c r="A13" s="5" t="s">
        <v>51</v>
      </c>
      <c r="B13" s="5" t="s">
        <v>52</v>
      </c>
      <c r="C13" s="5"/>
      <c r="D13" s="5" t="s">
        <v>30</v>
      </c>
      <c r="E13" s="5" t="s">
        <v>27</v>
      </c>
      <c r="F13" s="5"/>
      <c r="G13" s="5"/>
      <c r="H13" s="5" t="s">
        <v>28</v>
      </c>
      <c r="I13" s="8" t="n">
        <f aca="false">90/100</f>
        <v>0.9</v>
      </c>
      <c r="J13" s="21" t="n">
        <f aca="false">46/48</f>
        <v>0.958333333333333</v>
      </c>
      <c r="K13" s="21" t="n">
        <f aca="false">51/53</f>
        <v>0.962264150943396</v>
      </c>
      <c r="L13" s="22" t="n">
        <f aca="false">96/97</f>
        <v>0.989690721649485</v>
      </c>
      <c r="M13" s="8" t="n">
        <f aca="false">42/42</f>
        <v>1</v>
      </c>
      <c r="N13" s="23" t="n">
        <f aca="false">(46)/(48)</f>
        <v>0.958333333333333</v>
      </c>
      <c r="O13" s="5"/>
      <c r="P13" s="5"/>
      <c r="Q13" s="10" t="n">
        <f aca="false">J13/I13</f>
        <v>1.06481481481481</v>
      </c>
      <c r="R13" s="5"/>
    </row>
    <row r="14" customFormat="false" ht="25.5" hidden="false" customHeight="false" outlineLevel="0" collapsed="false">
      <c r="A14" s="5" t="s">
        <v>53</v>
      </c>
      <c r="B14" s="5" t="s">
        <v>54</v>
      </c>
      <c r="C14" s="5"/>
      <c r="D14" s="5" t="s">
        <v>26</v>
      </c>
      <c r="E14" s="5" t="s">
        <v>27</v>
      </c>
      <c r="F14" s="5"/>
      <c r="G14" s="5"/>
      <c r="H14" s="5" t="s">
        <v>28</v>
      </c>
      <c r="I14" s="8" t="n">
        <f aca="false">95/100</f>
        <v>0.95</v>
      </c>
      <c r="J14" s="8" t="n">
        <f aca="false">0/100</f>
        <v>0</v>
      </c>
      <c r="K14" s="8" t="n">
        <f aca="false">0/100</f>
        <v>0</v>
      </c>
      <c r="L14" s="8" t="n">
        <f aca="false">0/100</f>
        <v>0</v>
      </c>
      <c r="M14" s="8" t="n">
        <f aca="false">0/100</f>
        <v>0</v>
      </c>
      <c r="N14" s="9" t="n">
        <f aca="false">AVERAGE(J14)</f>
        <v>0</v>
      </c>
      <c r="O14" s="5"/>
      <c r="P14" s="5"/>
      <c r="Q14" s="10" t="n">
        <f aca="false">J14/I14</f>
        <v>0</v>
      </c>
      <c r="R14" s="5"/>
    </row>
    <row r="15" customFormat="false" ht="24.75" hidden="false" customHeight="true" outlineLevel="0" collapsed="false">
      <c r="A15" s="5" t="s">
        <v>53</v>
      </c>
      <c r="B15" s="5" t="s">
        <v>55</v>
      </c>
      <c r="C15" s="5"/>
      <c r="D15" s="5" t="s">
        <v>30</v>
      </c>
      <c r="E15" s="5" t="s">
        <v>27</v>
      </c>
      <c r="F15" s="5"/>
      <c r="G15" s="5"/>
      <c r="H15" s="5" t="s">
        <v>28</v>
      </c>
      <c r="I15" s="8" t="n">
        <f aca="false">90/100</f>
        <v>0.9</v>
      </c>
      <c r="J15" s="8" t="n">
        <f aca="false">9/9</f>
        <v>1</v>
      </c>
      <c r="K15" s="8" t="n">
        <f aca="false">5/6</f>
        <v>0.833333333333333</v>
      </c>
      <c r="L15" s="8" t="n">
        <f aca="false">4/4</f>
        <v>1</v>
      </c>
      <c r="M15" s="5" t="n">
        <v>0</v>
      </c>
      <c r="N15" s="8" t="n">
        <f aca="false">9/9</f>
        <v>1</v>
      </c>
      <c r="P15" s="5"/>
      <c r="Q15" s="10" t="n">
        <f aca="false">J15/I15</f>
        <v>1.11111111111111</v>
      </c>
      <c r="R15" s="5"/>
    </row>
    <row r="16" customFormat="false" ht="24" hidden="false" customHeight="true" outlineLevel="0" collapsed="false">
      <c r="A16" s="5" t="s">
        <v>53</v>
      </c>
      <c r="B16" s="5" t="s">
        <v>56</v>
      </c>
      <c r="C16" s="5"/>
      <c r="D16" s="5" t="s">
        <v>30</v>
      </c>
      <c r="E16" s="5" t="s">
        <v>27</v>
      </c>
      <c r="F16" s="5"/>
      <c r="G16" s="5"/>
      <c r="H16" s="5" t="s">
        <v>28</v>
      </c>
      <c r="I16" s="8" t="n">
        <f aca="false">95/100</f>
        <v>0.95</v>
      </c>
      <c r="J16" s="8" t="n">
        <f aca="false">2/1</f>
        <v>2</v>
      </c>
      <c r="K16" s="8" t="n">
        <f aca="false">0/1</f>
        <v>0</v>
      </c>
      <c r="L16" s="8" t="n">
        <f aca="false">4/4</f>
        <v>1</v>
      </c>
      <c r="M16" s="8" t="n">
        <v>0</v>
      </c>
      <c r="N16" s="8" t="n">
        <f aca="false">2/1</f>
        <v>2</v>
      </c>
      <c r="O16" s="5"/>
      <c r="P16" s="5"/>
      <c r="Q16" s="10" t="n">
        <f aca="false">J16/I16</f>
        <v>2.10526315789474</v>
      </c>
      <c r="R16" s="5"/>
    </row>
    <row r="17" customFormat="false" ht="24" hidden="false" customHeight="true" outlineLevel="0" collapsed="false">
      <c r="A17" s="5" t="s">
        <v>57</v>
      </c>
      <c r="B17" s="5" t="s">
        <v>58</v>
      </c>
      <c r="C17" s="5"/>
      <c r="D17" s="5" t="s">
        <v>30</v>
      </c>
      <c r="E17" s="5" t="s">
        <v>27</v>
      </c>
      <c r="F17" s="5"/>
      <c r="G17" s="5"/>
      <c r="H17" s="5" t="s">
        <v>28</v>
      </c>
      <c r="I17" s="8" t="n">
        <f aca="false">85/100</f>
        <v>0.85</v>
      </c>
      <c r="J17" s="24" t="n">
        <v>1</v>
      </c>
      <c r="K17" s="25" t="n">
        <v>100</v>
      </c>
      <c r="L17" s="25" t="n">
        <v>100</v>
      </c>
      <c r="M17" s="25" t="n">
        <v>100</v>
      </c>
      <c r="N17" s="9" t="n">
        <f aca="false">33/33</f>
        <v>1</v>
      </c>
      <c r="O17" s="5"/>
      <c r="P17" s="5"/>
      <c r="Q17" s="10" t="n">
        <f aca="false">J17/I17</f>
        <v>1.17647058823529</v>
      </c>
      <c r="R17" s="5"/>
    </row>
    <row r="18" customFormat="false" ht="25.5" hidden="false" customHeight="false" outlineLevel="0" collapsed="false">
      <c r="A18" s="5" t="s">
        <v>57</v>
      </c>
      <c r="B18" s="5" t="s">
        <v>59</v>
      </c>
      <c r="C18" s="5"/>
      <c r="D18" s="5" t="s">
        <v>30</v>
      </c>
      <c r="E18" s="5" t="s">
        <v>27</v>
      </c>
      <c r="F18" s="5"/>
      <c r="G18" s="5"/>
      <c r="H18" s="5" t="s">
        <v>28</v>
      </c>
      <c r="I18" s="8" t="n">
        <f aca="false">90/100</f>
        <v>0.9</v>
      </c>
      <c r="J18" s="24" t="n">
        <v>1</v>
      </c>
      <c r="K18" s="25" t="n">
        <v>100</v>
      </c>
      <c r="L18" s="25" t="n">
        <v>100</v>
      </c>
      <c r="M18" s="25" t="n">
        <v>100</v>
      </c>
      <c r="N18" s="9" t="n">
        <f aca="false">46/46</f>
        <v>1</v>
      </c>
      <c r="O18" s="5"/>
      <c r="P18" s="5"/>
      <c r="Q18" s="10" t="n">
        <f aca="false">J18/I18</f>
        <v>1.11111111111111</v>
      </c>
      <c r="R18" s="5"/>
    </row>
    <row r="19" customFormat="false" ht="25.5" hidden="false" customHeight="false" outlineLevel="0" collapsed="false">
      <c r="A19" s="5" t="s">
        <v>60</v>
      </c>
      <c r="B19" s="5" t="s">
        <v>61</v>
      </c>
      <c r="C19" s="5" t="s">
        <v>62</v>
      </c>
      <c r="D19" s="5" t="s">
        <v>30</v>
      </c>
      <c r="E19" s="5" t="s">
        <v>27</v>
      </c>
      <c r="F19" s="5"/>
      <c r="G19" s="5"/>
      <c r="H19" s="5" t="s">
        <v>63</v>
      </c>
      <c r="I19" s="5" t="n">
        <v>12</v>
      </c>
      <c r="J19" s="5" t="n">
        <v>1</v>
      </c>
      <c r="K19" s="5" t="n">
        <v>1</v>
      </c>
      <c r="L19" s="5" t="n">
        <v>1</v>
      </c>
      <c r="M19" s="5" t="n">
        <v>1</v>
      </c>
      <c r="N19" s="12" t="n">
        <v>1</v>
      </c>
      <c r="O19" s="5"/>
      <c r="P19" s="5"/>
      <c r="Q19" s="10" t="n">
        <f aca="false">J19/I19</f>
        <v>0.0833333333333333</v>
      </c>
      <c r="R19" s="5"/>
    </row>
    <row r="20" customFormat="false" ht="15" hidden="false" customHeight="false" outlineLevel="0" collapsed="false">
      <c r="J20" s="26"/>
      <c r="K20" s="26"/>
      <c r="L20" s="26"/>
      <c r="M20" s="26"/>
    </row>
  </sheetData>
  <mergeCells count="8">
    <mergeCell ref="C1:R1"/>
    <mergeCell ref="A2:C2"/>
    <mergeCell ref="D2:D3"/>
    <mergeCell ref="E2:G2"/>
    <mergeCell ref="H2:H3"/>
    <mergeCell ref="I2:N2"/>
    <mergeCell ref="O2:P2"/>
    <mergeCell ref="Q2:R2"/>
  </mergeCells>
  <printOptions headings="false" gridLines="false" gridLinesSet="true" horizontalCentered="false" verticalCentered="false"/>
  <pageMargins left="0.236111111111111" right="0.236111111111111" top="0.748611111111111" bottom="0.747916666666667" header="0.315277777777778" footer="0.511805555555555"/>
  <pageSetup paperSize="1" scale="83" fitToWidth="1" fitToHeight="1" pageOrder="downThenOver" orientation="landscape" blackAndWhite="false" draft="false" cellComments="none" horizontalDpi="300" verticalDpi="300" copies="1"/>
  <headerFooter differentFirst="false" differentOddEven="false">
    <oddHeader>&amp;RIndicadores de resultados 2017</oddHeader>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19"/>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2" activeCellId="0" sqref="A2"/>
    </sheetView>
  </sheetViews>
  <sheetFormatPr defaultColWidth="10.8671875" defaultRowHeight="15" zeroHeight="false" outlineLevelRow="0" outlineLevelCol="0"/>
  <cols>
    <col collapsed="false" customWidth="true" hidden="false" outlineLevel="0" max="1" min="1" style="0" width="8.57"/>
    <col collapsed="false" customWidth="true" hidden="false" outlineLevel="0" max="2" min="2" style="0" width="17.29"/>
    <col collapsed="false" customWidth="true" hidden="false" outlineLevel="0" max="3" min="3" style="0" width="30.02"/>
    <col collapsed="false" customWidth="true" hidden="false" outlineLevel="0" max="4" min="4" style="0" width="7"/>
    <col collapsed="false" customWidth="true" hidden="false" outlineLevel="0" max="7" min="5" style="0" width="2.57"/>
    <col collapsed="false" customWidth="true" hidden="false" outlineLevel="0" max="8" min="8" style="0" width="9.85"/>
    <col collapsed="false" customWidth="true" hidden="false" outlineLevel="0" max="9" min="9" style="0" width="9.13"/>
    <col collapsed="false" customWidth="true" hidden="true" outlineLevel="0" max="10" min="10" style="0" width="7.15"/>
    <col collapsed="false" customWidth="true" hidden="false" outlineLevel="0" max="11" min="11" style="0" width="7.15"/>
    <col collapsed="false" customWidth="true" hidden="true" outlineLevel="0" max="13" min="12" style="0" width="7.15"/>
    <col collapsed="false" customWidth="true" hidden="false" outlineLevel="0" max="14" min="14" style="0" width="8.57"/>
    <col collapsed="false" customWidth="true" hidden="false" outlineLevel="0" max="15" min="15" style="0" width="8.29"/>
    <col collapsed="false" customWidth="true" hidden="false" outlineLevel="0" max="17" min="16" style="0" width="8.57"/>
    <col collapsed="false" customWidth="true" hidden="false" outlineLevel="0" max="18" min="18" style="0" width="9"/>
  </cols>
  <sheetData>
    <row r="1" customFormat="false" ht="74.25" hidden="false" customHeight="true" outlineLevel="0" collapsed="false">
      <c r="C1" s="1" t="s">
        <v>64</v>
      </c>
      <c r="D1" s="1"/>
      <c r="E1" s="1"/>
      <c r="F1" s="1"/>
      <c r="G1" s="1"/>
      <c r="H1" s="1"/>
      <c r="I1" s="1"/>
      <c r="J1" s="1"/>
      <c r="K1" s="1"/>
      <c r="L1" s="1"/>
      <c r="M1" s="1"/>
      <c r="N1" s="1"/>
      <c r="O1" s="1"/>
      <c r="P1" s="1"/>
      <c r="Q1" s="1"/>
      <c r="R1" s="1"/>
    </row>
    <row r="2" customFormat="false" ht="22.5" hidden="false" customHeight="true" outlineLevel="0" collapsed="false">
      <c r="A2" s="2" t="s">
        <v>1</v>
      </c>
      <c r="B2" s="2"/>
      <c r="C2" s="2"/>
      <c r="D2" s="2" t="s">
        <v>2</v>
      </c>
      <c r="E2" s="3" t="s">
        <v>3</v>
      </c>
      <c r="F2" s="3"/>
      <c r="G2" s="3"/>
      <c r="H2" s="2" t="s">
        <v>4</v>
      </c>
      <c r="I2" s="2" t="s">
        <v>5</v>
      </c>
      <c r="J2" s="2"/>
      <c r="K2" s="2"/>
      <c r="L2" s="2"/>
      <c r="M2" s="2"/>
      <c r="N2" s="2"/>
      <c r="O2" s="2" t="s">
        <v>6</v>
      </c>
      <c r="P2" s="2"/>
      <c r="Q2" s="2" t="s">
        <v>7</v>
      </c>
      <c r="R2" s="2"/>
    </row>
    <row r="3" customFormat="false" ht="63.75" hidden="false" customHeight="false" outlineLevel="0" collapsed="false">
      <c r="A3" s="2" t="s">
        <v>8</v>
      </c>
      <c r="B3" s="2" t="s">
        <v>9</v>
      </c>
      <c r="C3" s="2" t="s">
        <v>10</v>
      </c>
      <c r="D3" s="2"/>
      <c r="E3" s="4" t="s">
        <v>11</v>
      </c>
      <c r="F3" s="4" t="s">
        <v>12</v>
      </c>
      <c r="G3" s="4" t="s">
        <v>13</v>
      </c>
      <c r="H3" s="2"/>
      <c r="I3" s="2" t="s">
        <v>14</v>
      </c>
      <c r="J3" s="2" t="s">
        <v>15</v>
      </c>
      <c r="K3" s="2" t="s">
        <v>16</v>
      </c>
      <c r="L3" s="2" t="s">
        <v>17</v>
      </c>
      <c r="M3" s="2" t="s">
        <v>18</v>
      </c>
      <c r="N3" s="2" t="s">
        <v>19</v>
      </c>
      <c r="O3" s="2" t="s">
        <v>20</v>
      </c>
      <c r="P3" s="2" t="s">
        <v>21</v>
      </c>
      <c r="Q3" s="2" t="s">
        <v>22</v>
      </c>
      <c r="R3" s="2" t="s">
        <v>23</v>
      </c>
    </row>
    <row r="4" customFormat="false" ht="24" hidden="false" customHeight="true" outlineLevel="0" collapsed="false">
      <c r="A4" s="5" t="s">
        <v>24</v>
      </c>
      <c r="B4" s="6" t="s">
        <v>25</v>
      </c>
      <c r="C4" s="7"/>
      <c r="D4" s="5" t="s">
        <v>26</v>
      </c>
      <c r="E4" s="5" t="s">
        <v>27</v>
      </c>
      <c r="F4" s="5"/>
      <c r="G4" s="5"/>
      <c r="H4" s="5" t="s">
        <v>28</v>
      </c>
      <c r="I4" s="8" t="n">
        <f aca="false">20/20</f>
        <v>1</v>
      </c>
      <c r="J4" s="8" t="n">
        <f aca="false">0/20</f>
        <v>0</v>
      </c>
      <c r="K4" s="8" t="n">
        <f aca="false">0/20</f>
        <v>0</v>
      </c>
      <c r="L4" s="8" t="n">
        <f aca="false">0/20</f>
        <v>0</v>
      </c>
      <c r="M4" s="8" t="n">
        <f aca="false">0/20</f>
        <v>0</v>
      </c>
      <c r="N4" s="9" t="n">
        <f aca="false">0/20</f>
        <v>0</v>
      </c>
      <c r="O4" s="5"/>
      <c r="P4" s="5"/>
      <c r="Q4" s="10" t="n">
        <f aca="false">K4/I4</f>
        <v>0</v>
      </c>
      <c r="R4" s="5"/>
    </row>
    <row r="5" customFormat="false" ht="25.5" hidden="false" customHeight="false" outlineLevel="0" collapsed="false">
      <c r="A5" s="5" t="s">
        <v>24</v>
      </c>
      <c r="B5" s="6" t="s">
        <v>29</v>
      </c>
      <c r="C5" s="7"/>
      <c r="D5" s="5" t="s">
        <v>30</v>
      </c>
      <c r="E5" s="5"/>
      <c r="F5" s="5"/>
      <c r="G5" s="5" t="s">
        <v>27</v>
      </c>
      <c r="H5" s="5" t="s">
        <v>28</v>
      </c>
      <c r="I5" s="8" t="n">
        <f aca="false">37112/(9278*5)</f>
        <v>0.8</v>
      </c>
      <c r="J5" s="8" t="n">
        <f aca="false">0/46390</f>
        <v>0</v>
      </c>
      <c r="K5" s="8" t="n">
        <f aca="false">0/46390</f>
        <v>0</v>
      </c>
      <c r="L5" s="8" t="n">
        <f aca="false">0/46390</f>
        <v>0</v>
      </c>
      <c r="M5" s="8" t="n">
        <f aca="false">0/46390</f>
        <v>0</v>
      </c>
      <c r="N5" s="9" t="n">
        <f aca="false">0/46390</f>
        <v>0</v>
      </c>
      <c r="O5" s="5"/>
      <c r="P5" s="5"/>
      <c r="Q5" s="10" t="n">
        <f aca="false">K5/I5</f>
        <v>0</v>
      </c>
      <c r="R5" s="5"/>
    </row>
    <row r="6" customFormat="false" ht="24" hidden="false" customHeight="true" outlineLevel="0" collapsed="false">
      <c r="A6" s="5" t="s">
        <v>31</v>
      </c>
      <c r="B6" s="5" t="s">
        <v>32</v>
      </c>
      <c r="C6" s="11"/>
      <c r="D6" s="5" t="s">
        <v>30</v>
      </c>
      <c r="E6" s="5" t="s">
        <v>27</v>
      </c>
      <c r="F6" s="5"/>
      <c r="G6" s="5"/>
      <c r="H6" s="5" t="s">
        <v>28</v>
      </c>
      <c r="I6" s="8" t="n">
        <f aca="false">168/168</f>
        <v>1</v>
      </c>
      <c r="J6" s="8" t="n">
        <f aca="false">0/168</f>
        <v>0</v>
      </c>
      <c r="K6" s="8" t="n">
        <f aca="false">0/168</f>
        <v>0</v>
      </c>
      <c r="L6" s="8" t="n">
        <f aca="false">0/168</f>
        <v>0</v>
      </c>
      <c r="M6" s="8" t="n">
        <f aca="false">0/168</f>
        <v>0</v>
      </c>
      <c r="N6" s="9" t="n">
        <f aca="false">0/168</f>
        <v>0</v>
      </c>
      <c r="O6" s="11"/>
      <c r="P6" s="11"/>
      <c r="Q6" s="10" t="n">
        <f aca="false">K6/I6</f>
        <v>0</v>
      </c>
      <c r="R6" s="11"/>
    </row>
    <row r="7" customFormat="false" ht="38.25" hidden="false" customHeight="false" outlineLevel="0" collapsed="false">
      <c r="A7" s="5" t="s">
        <v>33</v>
      </c>
      <c r="B7" s="5" t="s">
        <v>34</v>
      </c>
      <c r="C7" s="6" t="s">
        <v>35</v>
      </c>
      <c r="D7" s="6" t="s">
        <v>26</v>
      </c>
      <c r="E7" s="6"/>
      <c r="F7" s="6" t="s">
        <v>27</v>
      </c>
      <c r="G7" s="6"/>
      <c r="H7" s="5" t="s">
        <v>36</v>
      </c>
      <c r="I7" s="5" t="n">
        <f aca="false">340+15</f>
        <v>355</v>
      </c>
      <c r="J7" s="5" t="n">
        <f aca="false">0+2</f>
        <v>2</v>
      </c>
      <c r="K7" s="5" t="n">
        <f aca="false">5+0</f>
        <v>5</v>
      </c>
      <c r="L7" s="5" t="n">
        <f aca="false">21+4</f>
        <v>25</v>
      </c>
      <c r="M7" s="5" t="n">
        <f aca="false">12+1</f>
        <v>13</v>
      </c>
      <c r="N7" s="12" t="n">
        <f aca="false">SUM(J7:K7)</f>
        <v>7</v>
      </c>
      <c r="O7" s="5"/>
      <c r="P7" s="5"/>
      <c r="Q7" s="10" t="n">
        <f aca="false">K7/I7</f>
        <v>0.0140845070422535</v>
      </c>
      <c r="R7" s="5"/>
    </row>
    <row r="8" customFormat="false" ht="25.5" hidden="false" customHeight="false" outlineLevel="0" collapsed="false">
      <c r="A8" s="13" t="s">
        <v>37</v>
      </c>
      <c r="B8" s="14" t="s">
        <v>38</v>
      </c>
      <c r="C8" s="15" t="s">
        <v>39</v>
      </c>
      <c r="D8" s="15" t="s">
        <v>26</v>
      </c>
      <c r="E8" s="15" t="s">
        <v>27</v>
      </c>
      <c r="F8" s="16"/>
      <c r="G8" s="16"/>
      <c r="H8" s="15" t="s">
        <v>40</v>
      </c>
      <c r="I8" s="15" t="n">
        <v>40</v>
      </c>
      <c r="J8" s="16" t="n">
        <v>1</v>
      </c>
      <c r="K8" s="16" t="n">
        <v>1</v>
      </c>
      <c r="L8" s="16" t="n">
        <v>2</v>
      </c>
      <c r="M8" s="16" t="n">
        <v>0</v>
      </c>
      <c r="N8" s="12" t="n">
        <f aca="false">SUM(J8:K8)</f>
        <v>2</v>
      </c>
      <c r="O8" s="5"/>
      <c r="P8" s="5"/>
      <c r="Q8" s="10" t="n">
        <f aca="false">K8/I8</f>
        <v>0.025</v>
      </c>
      <c r="R8" s="5"/>
    </row>
    <row r="9" customFormat="false" ht="25.5" hidden="false" customHeight="false" outlineLevel="0" collapsed="false">
      <c r="A9" s="13" t="s">
        <v>37</v>
      </c>
      <c r="B9" s="14" t="s">
        <v>41</v>
      </c>
      <c r="C9" s="15" t="s">
        <v>42</v>
      </c>
      <c r="D9" s="15" t="s">
        <v>26</v>
      </c>
      <c r="E9" s="15" t="s">
        <v>27</v>
      </c>
      <c r="F9" s="16"/>
      <c r="G9" s="16"/>
      <c r="H9" s="15" t="s">
        <v>43</v>
      </c>
      <c r="I9" s="15" t="n">
        <v>12</v>
      </c>
      <c r="J9" s="16" t="n">
        <v>4</v>
      </c>
      <c r="K9" s="16" t="n">
        <v>4</v>
      </c>
      <c r="L9" s="16" t="n">
        <v>4</v>
      </c>
      <c r="M9" s="16" t="n">
        <v>4</v>
      </c>
      <c r="N9" s="12" t="n">
        <f aca="false">SUM(J9:K9)</f>
        <v>8</v>
      </c>
      <c r="O9" s="5"/>
      <c r="P9" s="5"/>
      <c r="Q9" s="10" t="n">
        <f aca="false">K9/I9</f>
        <v>0.333333333333333</v>
      </c>
      <c r="R9" s="5"/>
    </row>
    <row r="10" customFormat="false" ht="25.5" hidden="false" customHeight="false" outlineLevel="0" collapsed="false">
      <c r="A10" s="5" t="s">
        <v>44</v>
      </c>
      <c r="B10" s="5" t="s">
        <v>45</v>
      </c>
      <c r="C10" s="6" t="s">
        <v>46</v>
      </c>
      <c r="D10" s="6" t="s">
        <v>26</v>
      </c>
      <c r="E10" s="6"/>
      <c r="F10" s="6" t="s">
        <v>27</v>
      </c>
      <c r="G10" s="6"/>
      <c r="H10" s="5" t="s">
        <v>47</v>
      </c>
      <c r="I10" s="17" t="n">
        <v>7200000</v>
      </c>
      <c r="J10" s="17" t="n">
        <v>930167</v>
      </c>
      <c r="K10" s="17" t="n">
        <v>948370</v>
      </c>
      <c r="L10" s="17" t="n">
        <v>951964</v>
      </c>
      <c r="M10" s="17" t="n">
        <v>1008089</v>
      </c>
      <c r="N10" s="18" t="n">
        <f aca="false">SUM(J10:K10)</f>
        <v>1878537</v>
      </c>
      <c r="O10" s="5"/>
      <c r="P10" s="5"/>
      <c r="Q10" s="10" t="n">
        <f aca="false">K10/I10</f>
        <v>0.131718055555556</v>
      </c>
      <c r="R10" s="5"/>
    </row>
    <row r="11" customFormat="false" ht="25.5" hidden="false" customHeight="false" outlineLevel="0" collapsed="false">
      <c r="A11" s="5" t="s">
        <v>48</v>
      </c>
      <c r="B11" s="5" t="s">
        <v>49</v>
      </c>
      <c r="C11" s="5"/>
      <c r="D11" s="5" t="s">
        <v>30</v>
      </c>
      <c r="E11" s="5" t="s">
        <v>27</v>
      </c>
      <c r="F11" s="5"/>
      <c r="G11" s="5"/>
      <c r="H11" s="19" t="s">
        <v>28</v>
      </c>
      <c r="I11" s="8" t="n">
        <f aca="false">90/100</f>
        <v>0.9</v>
      </c>
      <c r="J11" s="8" t="n">
        <f aca="false">2/2</f>
        <v>1</v>
      </c>
      <c r="K11" s="8" t="n">
        <f aca="false">1/1</f>
        <v>1</v>
      </c>
      <c r="L11" s="8" t="n">
        <f aca="false">3/3</f>
        <v>1</v>
      </c>
      <c r="M11" s="8" t="n">
        <f aca="false">4/4</f>
        <v>1</v>
      </c>
      <c r="N11" s="9" t="n">
        <f aca="false">(2+1)/(2+1)</f>
        <v>1</v>
      </c>
      <c r="O11" s="5"/>
      <c r="P11" s="5"/>
      <c r="Q11" s="10" t="n">
        <f aca="false">K11/I11</f>
        <v>1.11111111111111</v>
      </c>
      <c r="R11" s="5"/>
    </row>
    <row r="12" customFormat="false" ht="24.75" hidden="false" customHeight="true" outlineLevel="0" collapsed="false">
      <c r="A12" s="5" t="s">
        <v>48</v>
      </c>
      <c r="B12" s="5" t="s">
        <v>50</v>
      </c>
      <c r="C12" s="11"/>
      <c r="D12" s="5" t="s">
        <v>30</v>
      </c>
      <c r="E12" s="5" t="s">
        <v>27</v>
      </c>
      <c r="F12" s="5"/>
      <c r="G12" s="5"/>
      <c r="H12" s="5" t="s">
        <v>28</v>
      </c>
      <c r="I12" s="8" t="n">
        <f aca="false">90/100</f>
        <v>0.9</v>
      </c>
      <c r="J12" s="8" t="n">
        <v>1</v>
      </c>
      <c r="K12" s="8" t="n">
        <v>1</v>
      </c>
      <c r="L12" s="8" t="n">
        <v>1</v>
      </c>
      <c r="M12" s="8" t="n">
        <v>1</v>
      </c>
      <c r="N12" s="20" t="n">
        <f aca="false">AVERAGE(J12:K12)</f>
        <v>1</v>
      </c>
      <c r="O12" s="5"/>
      <c r="P12" s="5"/>
      <c r="Q12" s="10" t="n">
        <f aca="false">K12/I12</f>
        <v>1.11111111111111</v>
      </c>
      <c r="R12" s="5"/>
    </row>
    <row r="13" customFormat="false" ht="25.5" hidden="false" customHeight="false" outlineLevel="0" collapsed="false">
      <c r="A13" s="5" t="s">
        <v>51</v>
      </c>
      <c r="B13" s="5" t="s">
        <v>52</v>
      </c>
      <c r="C13" s="5"/>
      <c r="D13" s="5" t="s">
        <v>30</v>
      </c>
      <c r="E13" s="5" t="s">
        <v>27</v>
      </c>
      <c r="F13" s="5"/>
      <c r="G13" s="5"/>
      <c r="H13" s="5" t="s">
        <v>28</v>
      </c>
      <c r="I13" s="8" t="n">
        <f aca="false">90/100</f>
        <v>0.9</v>
      </c>
      <c r="J13" s="21" t="n">
        <f aca="false">46/48</f>
        <v>0.958333333333333</v>
      </c>
      <c r="K13" s="21" t="n">
        <f aca="false">51/53</f>
        <v>0.962264150943396</v>
      </c>
      <c r="L13" s="22" t="n">
        <f aca="false">96/97</f>
        <v>0.989690721649485</v>
      </c>
      <c r="M13" s="8" t="n">
        <f aca="false">42/42</f>
        <v>1</v>
      </c>
      <c r="N13" s="23" t="n">
        <f aca="false">(46+51)/(48+53)</f>
        <v>0.96039603960396</v>
      </c>
      <c r="O13" s="5"/>
      <c r="P13" s="5"/>
      <c r="Q13" s="10" t="n">
        <f aca="false">K13/I13</f>
        <v>1.06918238993711</v>
      </c>
      <c r="R13" s="5"/>
    </row>
    <row r="14" customFormat="false" ht="25.5" hidden="false" customHeight="false" outlineLevel="0" collapsed="false">
      <c r="A14" s="5" t="s">
        <v>53</v>
      </c>
      <c r="B14" s="5" t="s">
        <v>54</v>
      </c>
      <c r="C14" s="5"/>
      <c r="D14" s="5" t="s">
        <v>26</v>
      </c>
      <c r="E14" s="5" t="s">
        <v>27</v>
      </c>
      <c r="F14" s="5"/>
      <c r="G14" s="5"/>
      <c r="H14" s="5" t="s">
        <v>28</v>
      </c>
      <c r="I14" s="8" t="n">
        <f aca="false">95/100</f>
        <v>0.95</v>
      </c>
      <c r="J14" s="8" t="n">
        <f aca="false">0/100</f>
        <v>0</v>
      </c>
      <c r="K14" s="8" t="n">
        <f aca="false">0/100</f>
        <v>0</v>
      </c>
      <c r="L14" s="8" t="n">
        <f aca="false">0/100</f>
        <v>0</v>
      </c>
      <c r="M14" s="8" t="n">
        <f aca="false">0/100</f>
        <v>0</v>
      </c>
      <c r="N14" s="9" t="n">
        <f aca="false">AVERAGE(J14:K14)</f>
        <v>0</v>
      </c>
      <c r="O14" s="5"/>
      <c r="P14" s="5"/>
      <c r="Q14" s="10" t="n">
        <f aca="false">K14/I14</f>
        <v>0</v>
      </c>
      <c r="R14" s="5"/>
    </row>
    <row r="15" customFormat="false" ht="24.75" hidden="false" customHeight="true" outlineLevel="0" collapsed="false">
      <c r="A15" s="5" t="s">
        <v>53</v>
      </c>
      <c r="B15" s="5" t="s">
        <v>55</v>
      </c>
      <c r="C15" s="5"/>
      <c r="D15" s="5" t="s">
        <v>30</v>
      </c>
      <c r="E15" s="5" t="s">
        <v>27</v>
      </c>
      <c r="F15" s="5"/>
      <c r="G15" s="5"/>
      <c r="H15" s="5" t="s">
        <v>28</v>
      </c>
      <c r="I15" s="8" t="n">
        <f aca="false">90/100</f>
        <v>0.9</v>
      </c>
      <c r="J15" s="8" t="n">
        <f aca="false">9/9</f>
        <v>1</v>
      </c>
      <c r="K15" s="8" t="n">
        <f aca="false">5/6</f>
        <v>0.833333333333333</v>
      </c>
      <c r="L15" s="8" t="n">
        <f aca="false">4/4</f>
        <v>1</v>
      </c>
      <c r="M15" s="5" t="n">
        <v>0</v>
      </c>
      <c r="N15" s="9" t="n">
        <f aca="false">(9+5)/(9+6)</f>
        <v>0.933333333333333</v>
      </c>
      <c r="P15" s="5"/>
      <c r="Q15" s="10" t="n">
        <f aca="false">K15/I15</f>
        <v>0.925925925925926</v>
      </c>
      <c r="R15" s="5"/>
    </row>
    <row r="16" customFormat="false" ht="24" hidden="false" customHeight="true" outlineLevel="0" collapsed="false">
      <c r="A16" s="5" t="s">
        <v>53</v>
      </c>
      <c r="B16" s="5" t="s">
        <v>56</v>
      </c>
      <c r="C16" s="5"/>
      <c r="D16" s="5" t="s">
        <v>30</v>
      </c>
      <c r="E16" s="5" t="s">
        <v>27</v>
      </c>
      <c r="F16" s="5"/>
      <c r="G16" s="5"/>
      <c r="H16" s="5" t="s">
        <v>28</v>
      </c>
      <c r="I16" s="8" t="n">
        <f aca="false">95/100</f>
        <v>0.95</v>
      </c>
      <c r="J16" s="8" t="n">
        <f aca="false">2/1</f>
        <v>2</v>
      </c>
      <c r="K16" s="8" t="n">
        <f aca="false">0/1</f>
        <v>0</v>
      </c>
      <c r="L16" s="8" t="n">
        <f aca="false">4/4</f>
        <v>1</v>
      </c>
      <c r="M16" s="8" t="n">
        <v>0</v>
      </c>
      <c r="N16" s="9" t="n">
        <f aca="false">(2+0)/(1+1)</f>
        <v>1</v>
      </c>
      <c r="O16" s="5"/>
      <c r="P16" s="5"/>
      <c r="Q16" s="10" t="n">
        <f aca="false">K16/I16</f>
        <v>0</v>
      </c>
      <c r="R16" s="5"/>
    </row>
    <row r="17" customFormat="false" ht="24" hidden="false" customHeight="true" outlineLevel="0" collapsed="false">
      <c r="A17" s="5" t="s">
        <v>57</v>
      </c>
      <c r="B17" s="5" t="s">
        <v>58</v>
      </c>
      <c r="C17" s="5"/>
      <c r="D17" s="5" t="s">
        <v>30</v>
      </c>
      <c r="E17" s="5" t="s">
        <v>27</v>
      </c>
      <c r="F17" s="5"/>
      <c r="G17" s="5"/>
      <c r="H17" s="5" t="s">
        <v>28</v>
      </c>
      <c r="I17" s="8" t="n">
        <f aca="false">85/100</f>
        <v>0.85</v>
      </c>
      <c r="J17" s="24" t="n">
        <v>1</v>
      </c>
      <c r="K17" s="24" t="n">
        <v>1</v>
      </c>
      <c r="L17" s="24" t="n">
        <v>1</v>
      </c>
      <c r="M17" s="24" t="n">
        <v>1</v>
      </c>
      <c r="N17" s="9" t="n">
        <f aca="false">33/33</f>
        <v>1</v>
      </c>
      <c r="O17" s="5"/>
      <c r="P17" s="5"/>
      <c r="Q17" s="10" t="n">
        <f aca="false">K17/I17</f>
        <v>1.17647058823529</v>
      </c>
      <c r="R17" s="5"/>
    </row>
    <row r="18" customFormat="false" ht="25.5" hidden="false" customHeight="false" outlineLevel="0" collapsed="false">
      <c r="A18" s="5" t="s">
        <v>57</v>
      </c>
      <c r="B18" s="5" t="s">
        <v>59</v>
      </c>
      <c r="C18" s="5"/>
      <c r="D18" s="5" t="s">
        <v>30</v>
      </c>
      <c r="E18" s="5" t="s">
        <v>27</v>
      </c>
      <c r="F18" s="5"/>
      <c r="G18" s="5"/>
      <c r="H18" s="5" t="s">
        <v>28</v>
      </c>
      <c r="I18" s="8" t="n">
        <f aca="false">90/100</f>
        <v>0.9</v>
      </c>
      <c r="J18" s="24" t="n">
        <v>1</v>
      </c>
      <c r="K18" s="24" t="n">
        <v>1</v>
      </c>
      <c r="L18" s="24" t="n">
        <v>1</v>
      </c>
      <c r="M18" s="24" t="n">
        <v>1</v>
      </c>
      <c r="N18" s="9" t="n">
        <f aca="false">46/46</f>
        <v>1</v>
      </c>
      <c r="O18" s="5"/>
      <c r="P18" s="5"/>
      <c r="Q18" s="10" t="n">
        <f aca="false">K18/I18</f>
        <v>1.11111111111111</v>
      </c>
      <c r="R18" s="5"/>
    </row>
    <row r="19" customFormat="false" ht="25.5" hidden="false" customHeight="false" outlineLevel="0" collapsed="false">
      <c r="A19" s="5" t="s">
        <v>60</v>
      </c>
      <c r="B19" s="5" t="s">
        <v>61</v>
      </c>
      <c r="C19" s="5" t="s">
        <v>62</v>
      </c>
      <c r="D19" s="5" t="s">
        <v>30</v>
      </c>
      <c r="E19" s="5" t="s">
        <v>27</v>
      </c>
      <c r="F19" s="5"/>
      <c r="G19" s="5"/>
      <c r="H19" s="5" t="s">
        <v>63</v>
      </c>
      <c r="I19" s="5" t="n">
        <v>12</v>
      </c>
      <c r="J19" s="5" t="n">
        <v>1</v>
      </c>
      <c r="K19" s="5" t="n">
        <v>1</v>
      </c>
      <c r="L19" s="5" t="n">
        <v>1</v>
      </c>
      <c r="M19" s="5" t="n">
        <v>1</v>
      </c>
      <c r="N19" s="12" t="n">
        <f aca="false">SUM(J19:K19)</f>
        <v>2</v>
      </c>
      <c r="O19" s="5"/>
      <c r="P19" s="5"/>
      <c r="Q19" s="10" t="n">
        <f aca="false">K19/I19</f>
        <v>0.0833333333333333</v>
      </c>
      <c r="R19" s="5"/>
    </row>
  </sheetData>
  <mergeCells count="8">
    <mergeCell ref="C1:R1"/>
    <mergeCell ref="A2:C2"/>
    <mergeCell ref="D2:D3"/>
    <mergeCell ref="E2:G2"/>
    <mergeCell ref="H2:H3"/>
    <mergeCell ref="I2:N2"/>
    <mergeCell ref="O2:P2"/>
    <mergeCell ref="Q2:R2"/>
  </mergeCells>
  <printOptions headings="false" gridLines="false" gridLinesSet="true" horizontalCentered="false" verticalCentered="false"/>
  <pageMargins left="0.236111111111111" right="0.236111111111111" top="0.748611111111111" bottom="0.747916666666667" header="0.315277777777778" footer="0.511805555555555"/>
  <pageSetup paperSize="1" scale="83" fitToWidth="1" fitToHeight="1" pageOrder="downThenOver" orientation="landscape" blackAndWhite="false" draft="false" cellComments="none" horizontalDpi="300" verticalDpi="300" copies="1"/>
  <headerFooter differentFirst="false" differentOddEven="false">
    <oddHeader>&amp;RIndicadores de resultados 2017</oddHeader>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20"/>
  <sheetViews>
    <sheetView showFormulas="false" showGridLines="true" showRowColHeaders="true" showZeros="true" rightToLeft="false" tabSelected="false" showOutlineSymbols="true" defaultGridColor="true" view="normal" topLeftCell="A2" colorId="64" zoomScale="65" zoomScaleNormal="65" zoomScalePageLayoutView="100" workbookViewId="0">
      <selection pane="topLeft" activeCell="A2" activeCellId="0" sqref="A2"/>
    </sheetView>
  </sheetViews>
  <sheetFormatPr defaultColWidth="10.8671875" defaultRowHeight="15" zeroHeight="false" outlineLevelRow="0" outlineLevelCol="0"/>
  <cols>
    <col collapsed="false" customWidth="true" hidden="false" outlineLevel="0" max="1" min="1" style="0" width="8.57"/>
    <col collapsed="false" customWidth="true" hidden="false" outlineLevel="0" max="2" min="2" style="0" width="17.29"/>
    <col collapsed="false" customWidth="true" hidden="false" outlineLevel="0" max="3" min="3" style="0" width="30.02"/>
    <col collapsed="false" customWidth="true" hidden="false" outlineLevel="0" max="4" min="4" style="0" width="7"/>
    <col collapsed="false" customWidth="true" hidden="false" outlineLevel="0" max="7" min="5" style="0" width="2.57"/>
    <col collapsed="false" customWidth="true" hidden="false" outlineLevel="0" max="8" min="8" style="0" width="9.85"/>
    <col collapsed="false" customWidth="true" hidden="false" outlineLevel="0" max="9" min="9" style="0" width="9.13"/>
    <col collapsed="false" customWidth="true" hidden="true" outlineLevel="0" max="11" min="10" style="0" width="7.15"/>
    <col collapsed="false" customWidth="true" hidden="false" outlineLevel="0" max="12" min="12" style="0" width="7.15"/>
    <col collapsed="false" customWidth="true" hidden="true" outlineLevel="0" max="13" min="13" style="0" width="7.15"/>
    <col collapsed="false" customWidth="true" hidden="false" outlineLevel="0" max="14" min="14" style="0" width="8.57"/>
    <col collapsed="false" customWidth="true" hidden="false" outlineLevel="0" max="15" min="15" style="0" width="8.29"/>
    <col collapsed="false" customWidth="true" hidden="false" outlineLevel="0" max="17" min="16" style="0" width="8.57"/>
    <col collapsed="false" customWidth="true" hidden="false" outlineLevel="0" max="18" min="18" style="0" width="9"/>
  </cols>
  <sheetData>
    <row r="1" customFormat="false" ht="74.25" hidden="false" customHeight="true" outlineLevel="0" collapsed="false">
      <c r="C1" s="1" t="s">
        <v>65</v>
      </c>
      <c r="D1" s="1"/>
      <c r="E1" s="1"/>
      <c r="F1" s="1"/>
      <c r="G1" s="1"/>
      <c r="H1" s="1"/>
      <c r="I1" s="1"/>
      <c r="J1" s="1"/>
      <c r="K1" s="1"/>
      <c r="L1" s="1"/>
      <c r="M1" s="1"/>
      <c r="N1" s="1"/>
      <c r="O1" s="1"/>
      <c r="P1" s="1"/>
      <c r="Q1" s="1"/>
      <c r="R1" s="1"/>
    </row>
    <row r="2" customFormat="false" ht="22.5" hidden="false" customHeight="true" outlineLevel="0" collapsed="false">
      <c r="A2" s="2" t="s">
        <v>1</v>
      </c>
      <c r="B2" s="2"/>
      <c r="C2" s="2"/>
      <c r="D2" s="2" t="s">
        <v>2</v>
      </c>
      <c r="E2" s="3" t="s">
        <v>3</v>
      </c>
      <c r="F2" s="3"/>
      <c r="G2" s="3"/>
      <c r="H2" s="2" t="s">
        <v>4</v>
      </c>
      <c r="I2" s="2" t="s">
        <v>5</v>
      </c>
      <c r="J2" s="2"/>
      <c r="K2" s="2"/>
      <c r="L2" s="2"/>
      <c r="M2" s="2"/>
      <c r="N2" s="2"/>
      <c r="O2" s="2" t="s">
        <v>6</v>
      </c>
      <c r="P2" s="2"/>
      <c r="Q2" s="2" t="s">
        <v>7</v>
      </c>
      <c r="R2" s="2"/>
    </row>
    <row r="3" customFormat="false" ht="63.75" hidden="false" customHeight="false" outlineLevel="0" collapsed="false">
      <c r="A3" s="2" t="s">
        <v>8</v>
      </c>
      <c r="B3" s="2" t="s">
        <v>9</v>
      </c>
      <c r="C3" s="2" t="s">
        <v>10</v>
      </c>
      <c r="D3" s="2"/>
      <c r="E3" s="4" t="s">
        <v>11</v>
      </c>
      <c r="F3" s="4" t="s">
        <v>12</v>
      </c>
      <c r="G3" s="4" t="s">
        <v>13</v>
      </c>
      <c r="H3" s="2"/>
      <c r="I3" s="2" t="s">
        <v>14</v>
      </c>
      <c r="J3" s="2" t="s">
        <v>15</v>
      </c>
      <c r="K3" s="2" t="s">
        <v>16</v>
      </c>
      <c r="L3" s="2" t="s">
        <v>17</v>
      </c>
      <c r="M3" s="2" t="s">
        <v>18</v>
      </c>
      <c r="N3" s="2" t="s">
        <v>19</v>
      </c>
      <c r="O3" s="2" t="s">
        <v>20</v>
      </c>
      <c r="P3" s="2" t="s">
        <v>21</v>
      </c>
      <c r="Q3" s="2" t="s">
        <v>22</v>
      </c>
      <c r="R3" s="2" t="s">
        <v>23</v>
      </c>
    </row>
    <row r="4" customFormat="false" ht="24" hidden="false" customHeight="true" outlineLevel="0" collapsed="false">
      <c r="A4" s="5" t="s">
        <v>24</v>
      </c>
      <c r="B4" s="6" t="s">
        <v>25</v>
      </c>
      <c r="C4" s="7"/>
      <c r="D4" s="5" t="s">
        <v>26</v>
      </c>
      <c r="E4" s="5" t="s">
        <v>27</v>
      </c>
      <c r="F4" s="5"/>
      <c r="G4" s="5"/>
      <c r="H4" s="5" t="s">
        <v>28</v>
      </c>
      <c r="I4" s="8" t="n">
        <f aca="false">20/20</f>
        <v>1</v>
      </c>
      <c r="J4" s="8" t="n">
        <f aca="false">0/20</f>
        <v>0</v>
      </c>
      <c r="K4" s="8" t="n">
        <f aca="false">0/20</f>
        <v>0</v>
      </c>
      <c r="L4" s="8" t="n">
        <f aca="false">0/20</f>
        <v>0</v>
      </c>
      <c r="M4" s="8" t="n">
        <f aca="false">0/20</f>
        <v>0</v>
      </c>
      <c r="N4" s="9" t="n">
        <f aca="false">0/20</f>
        <v>0</v>
      </c>
      <c r="O4" s="5"/>
      <c r="P4" s="5"/>
      <c r="Q4" s="10" t="n">
        <f aca="false">L4/I4</f>
        <v>0</v>
      </c>
      <c r="R4" s="5"/>
    </row>
    <row r="5" customFormat="false" ht="25.5" hidden="false" customHeight="false" outlineLevel="0" collapsed="false">
      <c r="A5" s="5" t="s">
        <v>24</v>
      </c>
      <c r="B5" s="6" t="s">
        <v>29</v>
      </c>
      <c r="C5" s="7"/>
      <c r="D5" s="5" t="s">
        <v>30</v>
      </c>
      <c r="E5" s="5"/>
      <c r="F5" s="5"/>
      <c r="G5" s="5" t="s">
        <v>27</v>
      </c>
      <c r="H5" s="5" t="s">
        <v>28</v>
      </c>
      <c r="I5" s="8" t="n">
        <f aca="false">37112/(9278*5)</f>
        <v>0.8</v>
      </c>
      <c r="J5" s="8" t="n">
        <f aca="false">0/46390</f>
        <v>0</v>
      </c>
      <c r="K5" s="8" t="n">
        <f aca="false">0/46390</f>
        <v>0</v>
      </c>
      <c r="L5" s="8" t="n">
        <f aca="false">0/46390</f>
        <v>0</v>
      </c>
      <c r="M5" s="8" t="n">
        <f aca="false">0/46390</f>
        <v>0</v>
      </c>
      <c r="N5" s="9" t="n">
        <f aca="false">0/46390</f>
        <v>0</v>
      </c>
      <c r="O5" s="5"/>
      <c r="P5" s="5"/>
      <c r="Q5" s="10" t="n">
        <f aca="false">L5/I5</f>
        <v>0</v>
      </c>
      <c r="R5" s="5"/>
    </row>
    <row r="6" customFormat="false" ht="24" hidden="false" customHeight="true" outlineLevel="0" collapsed="false">
      <c r="A6" s="5" t="s">
        <v>31</v>
      </c>
      <c r="B6" s="5" t="s">
        <v>32</v>
      </c>
      <c r="C6" s="11"/>
      <c r="D6" s="5" t="s">
        <v>30</v>
      </c>
      <c r="E6" s="5" t="s">
        <v>27</v>
      </c>
      <c r="F6" s="5"/>
      <c r="G6" s="5"/>
      <c r="H6" s="5" t="s">
        <v>28</v>
      </c>
      <c r="I6" s="8" t="n">
        <f aca="false">168/168</f>
        <v>1</v>
      </c>
      <c r="J6" s="8" t="n">
        <f aca="false">0/168</f>
        <v>0</v>
      </c>
      <c r="K6" s="8" t="n">
        <f aca="false">0/168</f>
        <v>0</v>
      </c>
      <c r="L6" s="8" t="n">
        <f aca="false">0/168</f>
        <v>0</v>
      </c>
      <c r="M6" s="8" t="n">
        <f aca="false">0/168</f>
        <v>0</v>
      </c>
      <c r="N6" s="9" t="n">
        <f aca="false">0/168</f>
        <v>0</v>
      </c>
      <c r="O6" s="11"/>
      <c r="P6" s="11"/>
      <c r="Q6" s="10" t="n">
        <f aca="false">L6/I6</f>
        <v>0</v>
      </c>
      <c r="R6" s="11"/>
    </row>
    <row r="7" customFormat="false" ht="38.25" hidden="false" customHeight="false" outlineLevel="0" collapsed="false">
      <c r="A7" s="5" t="s">
        <v>33</v>
      </c>
      <c r="B7" s="5" t="s">
        <v>34</v>
      </c>
      <c r="C7" s="6" t="s">
        <v>35</v>
      </c>
      <c r="D7" s="6" t="s">
        <v>26</v>
      </c>
      <c r="E7" s="6"/>
      <c r="F7" s="6" t="s">
        <v>27</v>
      </c>
      <c r="G7" s="6"/>
      <c r="H7" s="5" t="s">
        <v>36</v>
      </c>
      <c r="I7" s="5" t="n">
        <f aca="false">340+15</f>
        <v>355</v>
      </c>
      <c r="J7" s="5" t="n">
        <f aca="false">0+2</f>
        <v>2</v>
      </c>
      <c r="K7" s="5" t="n">
        <f aca="false">5+0</f>
        <v>5</v>
      </c>
      <c r="L7" s="5" t="n">
        <f aca="false">21+4</f>
        <v>25</v>
      </c>
      <c r="M7" s="5" t="n">
        <f aca="false">12+1</f>
        <v>13</v>
      </c>
      <c r="N7" s="12" t="n">
        <f aca="false">SUM(J7:L7)</f>
        <v>32</v>
      </c>
      <c r="O7" s="5"/>
      <c r="P7" s="5"/>
      <c r="Q7" s="10" t="n">
        <f aca="false">L7/I7</f>
        <v>0.0704225352112676</v>
      </c>
      <c r="R7" s="5"/>
    </row>
    <row r="8" customFormat="false" ht="25.5" hidden="false" customHeight="false" outlineLevel="0" collapsed="false">
      <c r="A8" s="13" t="s">
        <v>37</v>
      </c>
      <c r="B8" s="14" t="s">
        <v>38</v>
      </c>
      <c r="C8" s="15" t="s">
        <v>39</v>
      </c>
      <c r="D8" s="15" t="s">
        <v>26</v>
      </c>
      <c r="E8" s="15" t="s">
        <v>27</v>
      </c>
      <c r="F8" s="16"/>
      <c r="G8" s="16"/>
      <c r="H8" s="15" t="s">
        <v>40</v>
      </c>
      <c r="I8" s="15" t="n">
        <v>40</v>
      </c>
      <c r="J8" s="16" t="n">
        <v>1</v>
      </c>
      <c r="K8" s="16" t="n">
        <v>1</v>
      </c>
      <c r="L8" s="16" t="n">
        <v>2</v>
      </c>
      <c r="M8" s="16" t="n">
        <v>0</v>
      </c>
      <c r="N8" s="12" t="n">
        <f aca="false">SUM(J8:L8)</f>
        <v>4</v>
      </c>
      <c r="O8" s="5"/>
      <c r="P8" s="5"/>
      <c r="Q8" s="10" t="n">
        <f aca="false">L8/I8</f>
        <v>0.05</v>
      </c>
      <c r="R8" s="5"/>
    </row>
    <row r="9" customFormat="false" ht="25.5" hidden="false" customHeight="false" outlineLevel="0" collapsed="false">
      <c r="A9" s="13" t="s">
        <v>37</v>
      </c>
      <c r="B9" s="14" t="s">
        <v>41</v>
      </c>
      <c r="C9" s="15" t="s">
        <v>42</v>
      </c>
      <c r="D9" s="15" t="s">
        <v>26</v>
      </c>
      <c r="E9" s="15" t="s">
        <v>27</v>
      </c>
      <c r="F9" s="16"/>
      <c r="G9" s="16"/>
      <c r="H9" s="15" t="s">
        <v>43</v>
      </c>
      <c r="I9" s="15" t="n">
        <v>12</v>
      </c>
      <c r="J9" s="16" t="n">
        <v>4</v>
      </c>
      <c r="K9" s="16" t="n">
        <v>4</v>
      </c>
      <c r="L9" s="16" t="n">
        <v>4</v>
      </c>
      <c r="M9" s="16" t="n">
        <v>4</v>
      </c>
      <c r="N9" s="12" t="n">
        <f aca="false">SUM(J9:L9)</f>
        <v>12</v>
      </c>
      <c r="O9" s="5"/>
      <c r="P9" s="5"/>
      <c r="Q9" s="10" t="n">
        <f aca="false">L9/I9</f>
        <v>0.333333333333333</v>
      </c>
      <c r="R9" s="5"/>
    </row>
    <row r="10" customFormat="false" ht="25.5" hidden="false" customHeight="false" outlineLevel="0" collapsed="false">
      <c r="A10" s="5" t="s">
        <v>44</v>
      </c>
      <c r="B10" s="5" t="s">
        <v>45</v>
      </c>
      <c r="C10" s="6" t="s">
        <v>46</v>
      </c>
      <c r="D10" s="6" t="s">
        <v>26</v>
      </c>
      <c r="E10" s="6"/>
      <c r="F10" s="6" t="s">
        <v>27</v>
      </c>
      <c r="G10" s="6"/>
      <c r="H10" s="5" t="s">
        <v>47</v>
      </c>
      <c r="I10" s="17" t="n">
        <v>7200000</v>
      </c>
      <c r="J10" s="17" t="n">
        <v>930167</v>
      </c>
      <c r="K10" s="17" t="n">
        <v>948370</v>
      </c>
      <c r="L10" s="17" t="n">
        <v>951964</v>
      </c>
      <c r="M10" s="17" t="n">
        <v>1008089</v>
      </c>
      <c r="N10" s="18" t="n">
        <f aca="false">SUM(J10:L10)</f>
        <v>2830501</v>
      </c>
      <c r="O10" s="5"/>
      <c r="P10" s="5"/>
      <c r="Q10" s="10" t="n">
        <f aca="false">L10/I10</f>
        <v>0.132217222222222</v>
      </c>
      <c r="R10" s="5"/>
    </row>
    <row r="11" customFormat="false" ht="25.5" hidden="false" customHeight="false" outlineLevel="0" collapsed="false">
      <c r="A11" s="5" t="s">
        <v>48</v>
      </c>
      <c r="B11" s="5" t="s">
        <v>49</v>
      </c>
      <c r="C11" s="5"/>
      <c r="D11" s="5" t="s">
        <v>30</v>
      </c>
      <c r="E11" s="5" t="s">
        <v>27</v>
      </c>
      <c r="F11" s="5"/>
      <c r="G11" s="5"/>
      <c r="H11" s="19" t="s">
        <v>28</v>
      </c>
      <c r="I11" s="8" t="n">
        <f aca="false">90/100</f>
        <v>0.9</v>
      </c>
      <c r="J11" s="8" t="n">
        <f aca="false">2/2</f>
        <v>1</v>
      </c>
      <c r="K11" s="8" t="n">
        <f aca="false">1/1</f>
        <v>1</v>
      </c>
      <c r="L11" s="8" t="n">
        <f aca="false">3/3</f>
        <v>1</v>
      </c>
      <c r="M11" s="8" t="n">
        <f aca="false">4/4</f>
        <v>1</v>
      </c>
      <c r="N11" s="9" t="n">
        <f aca="false">(2+1+3)/(2+1+3)</f>
        <v>1</v>
      </c>
      <c r="O11" s="5"/>
      <c r="P11" s="5"/>
      <c r="Q11" s="10" t="n">
        <f aca="false">L11/I11</f>
        <v>1.11111111111111</v>
      </c>
      <c r="R11" s="5"/>
    </row>
    <row r="12" customFormat="false" ht="24.75" hidden="false" customHeight="true" outlineLevel="0" collapsed="false">
      <c r="A12" s="5" t="s">
        <v>48</v>
      </c>
      <c r="B12" s="5" t="s">
        <v>50</v>
      </c>
      <c r="C12" s="11"/>
      <c r="D12" s="5" t="s">
        <v>30</v>
      </c>
      <c r="E12" s="5" t="s">
        <v>27</v>
      </c>
      <c r="F12" s="5"/>
      <c r="G12" s="5"/>
      <c r="H12" s="5" t="s">
        <v>28</v>
      </c>
      <c r="I12" s="8" t="n">
        <f aca="false">90/100</f>
        <v>0.9</v>
      </c>
      <c r="J12" s="8" t="n">
        <v>1</v>
      </c>
      <c r="K12" s="8" t="n">
        <v>1</v>
      </c>
      <c r="L12" s="8" t="n">
        <v>1</v>
      </c>
      <c r="M12" s="8" t="n">
        <v>1</v>
      </c>
      <c r="N12" s="9" t="n">
        <f aca="false">AVERAGE(J12:M12)</f>
        <v>1</v>
      </c>
      <c r="O12" s="5"/>
      <c r="P12" s="5"/>
      <c r="Q12" s="10" t="n">
        <f aca="false">L12/I12</f>
        <v>1.11111111111111</v>
      </c>
      <c r="R12" s="5"/>
    </row>
    <row r="13" customFormat="false" ht="25.5" hidden="false" customHeight="false" outlineLevel="0" collapsed="false">
      <c r="A13" s="5" t="s">
        <v>51</v>
      </c>
      <c r="B13" s="5" t="s">
        <v>52</v>
      </c>
      <c r="C13" s="5"/>
      <c r="D13" s="5" t="s">
        <v>30</v>
      </c>
      <c r="E13" s="5" t="s">
        <v>27</v>
      </c>
      <c r="F13" s="5"/>
      <c r="G13" s="5"/>
      <c r="H13" s="5" t="s">
        <v>28</v>
      </c>
      <c r="I13" s="8" t="n">
        <f aca="false">90/100</f>
        <v>0.9</v>
      </c>
      <c r="J13" s="21" t="n">
        <f aca="false">46/48</f>
        <v>0.958333333333333</v>
      </c>
      <c r="K13" s="21" t="n">
        <f aca="false">51/53</f>
        <v>0.962264150943396</v>
      </c>
      <c r="L13" s="22" t="n">
        <f aca="false">96/97</f>
        <v>0.989690721649485</v>
      </c>
      <c r="M13" s="8" t="n">
        <f aca="false">42/42</f>
        <v>1</v>
      </c>
      <c r="N13" s="23" t="n">
        <f aca="false">(46+51+96)/(48+53+97)</f>
        <v>0.974747474747475</v>
      </c>
      <c r="O13" s="5"/>
      <c r="P13" s="5"/>
      <c r="Q13" s="10" t="n">
        <f aca="false">L13/I13</f>
        <v>1.09965635738832</v>
      </c>
      <c r="R13" s="5"/>
    </row>
    <row r="14" customFormat="false" ht="25.5" hidden="false" customHeight="false" outlineLevel="0" collapsed="false">
      <c r="A14" s="5" t="s">
        <v>53</v>
      </c>
      <c r="B14" s="5" t="s">
        <v>54</v>
      </c>
      <c r="C14" s="5"/>
      <c r="D14" s="5" t="s">
        <v>26</v>
      </c>
      <c r="E14" s="5" t="s">
        <v>27</v>
      </c>
      <c r="F14" s="5"/>
      <c r="G14" s="5"/>
      <c r="H14" s="5" t="s">
        <v>28</v>
      </c>
      <c r="I14" s="8" t="n">
        <f aca="false">95/100</f>
        <v>0.95</v>
      </c>
      <c r="J14" s="8" t="n">
        <f aca="false">0/100</f>
        <v>0</v>
      </c>
      <c r="K14" s="8" t="n">
        <f aca="false">0/100</f>
        <v>0</v>
      </c>
      <c r="L14" s="8" t="n">
        <f aca="false">0/100</f>
        <v>0</v>
      </c>
      <c r="M14" s="8" t="n">
        <f aca="false">0/100</f>
        <v>0</v>
      </c>
      <c r="N14" s="9" t="n">
        <f aca="false">AVERAGE(J14:M14)</f>
        <v>0</v>
      </c>
      <c r="O14" s="5"/>
      <c r="P14" s="5"/>
      <c r="Q14" s="10" t="n">
        <f aca="false">L14/I14</f>
        <v>0</v>
      </c>
      <c r="R14" s="5"/>
    </row>
    <row r="15" customFormat="false" ht="24.75" hidden="false" customHeight="true" outlineLevel="0" collapsed="false">
      <c r="A15" s="5" t="s">
        <v>53</v>
      </c>
      <c r="B15" s="5" t="s">
        <v>55</v>
      </c>
      <c r="C15" s="5"/>
      <c r="D15" s="5" t="s">
        <v>30</v>
      </c>
      <c r="E15" s="5" t="s">
        <v>27</v>
      </c>
      <c r="F15" s="5"/>
      <c r="G15" s="5"/>
      <c r="H15" s="5" t="s">
        <v>28</v>
      </c>
      <c r="I15" s="8" t="n">
        <f aca="false">90/100</f>
        <v>0.9</v>
      </c>
      <c r="J15" s="8" t="n">
        <f aca="false">9/9</f>
        <v>1</v>
      </c>
      <c r="K15" s="8" t="n">
        <f aca="false">5/6</f>
        <v>0.833333333333333</v>
      </c>
      <c r="L15" s="8" t="n">
        <f aca="false">4/4</f>
        <v>1</v>
      </c>
      <c r="M15" s="5" t="n">
        <v>0</v>
      </c>
      <c r="N15" s="9" t="n">
        <f aca="false">(9+5+4)/(9+6+4)</f>
        <v>0.947368421052632</v>
      </c>
      <c r="P15" s="5"/>
      <c r="Q15" s="10" t="n">
        <f aca="false">L15/I15</f>
        <v>1.11111111111111</v>
      </c>
      <c r="R15" s="5"/>
    </row>
    <row r="16" customFormat="false" ht="24" hidden="false" customHeight="true" outlineLevel="0" collapsed="false">
      <c r="A16" s="5" t="s">
        <v>53</v>
      </c>
      <c r="B16" s="5" t="s">
        <v>56</v>
      </c>
      <c r="C16" s="5"/>
      <c r="D16" s="5" t="s">
        <v>30</v>
      </c>
      <c r="E16" s="5" t="s">
        <v>27</v>
      </c>
      <c r="F16" s="5"/>
      <c r="G16" s="5"/>
      <c r="H16" s="5" t="s">
        <v>28</v>
      </c>
      <c r="I16" s="8" t="n">
        <f aca="false">95/100</f>
        <v>0.95</v>
      </c>
      <c r="J16" s="8" t="n">
        <f aca="false">2/1</f>
        <v>2</v>
      </c>
      <c r="K16" s="8" t="n">
        <f aca="false">0/1</f>
        <v>0</v>
      </c>
      <c r="L16" s="8" t="n">
        <f aca="false">4/4</f>
        <v>1</v>
      </c>
      <c r="M16" s="8" t="n">
        <v>0</v>
      </c>
      <c r="N16" s="9" t="n">
        <f aca="false">(2+0+4)/(1+1+4)</f>
        <v>1</v>
      </c>
      <c r="O16" s="5"/>
      <c r="P16" s="5"/>
      <c r="Q16" s="10" t="n">
        <f aca="false">L16/I16</f>
        <v>1.05263157894737</v>
      </c>
      <c r="R16" s="5"/>
    </row>
    <row r="17" customFormat="false" ht="24" hidden="false" customHeight="true" outlineLevel="0" collapsed="false">
      <c r="A17" s="5" t="s">
        <v>57</v>
      </c>
      <c r="B17" s="5" t="s">
        <v>58</v>
      </c>
      <c r="C17" s="5"/>
      <c r="D17" s="5" t="s">
        <v>30</v>
      </c>
      <c r="E17" s="5" t="s">
        <v>27</v>
      </c>
      <c r="F17" s="5"/>
      <c r="G17" s="5"/>
      <c r="H17" s="5" t="s">
        <v>28</v>
      </c>
      <c r="I17" s="8" t="n">
        <f aca="false">85/100</f>
        <v>0.85</v>
      </c>
      <c r="J17" s="24" t="n">
        <v>1</v>
      </c>
      <c r="K17" s="24" t="n">
        <v>1</v>
      </c>
      <c r="L17" s="24" t="n">
        <v>1</v>
      </c>
      <c r="M17" s="25" t="n">
        <v>100</v>
      </c>
      <c r="N17" s="9" t="n">
        <f aca="false">33/33</f>
        <v>1</v>
      </c>
      <c r="O17" s="5"/>
      <c r="P17" s="5"/>
      <c r="Q17" s="10" t="n">
        <f aca="false">L17/I17</f>
        <v>1.17647058823529</v>
      </c>
      <c r="R17" s="5"/>
    </row>
    <row r="18" customFormat="false" ht="25.5" hidden="false" customHeight="false" outlineLevel="0" collapsed="false">
      <c r="A18" s="5" t="s">
        <v>57</v>
      </c>
      <c r="B18" s="5" t="s">
        <v>59</v>
      </c>
      <c r="C18" s="5"/>
      <c r="D18" s="5" t="s">
        <v>30</v>
      </c>
      <c r="E18" s="5" t="s">
        <v>27</v>
      </c>
      <c r="F18" s="5"/>
      <c r="G18" s="5"/>
      <c r="H18" s="5" t="s">
        <v>28</v>
      </c>
      <c r="I18" s="8" t="n">
        <f aca="false">90/100</f>
        <v>0.9</v>
      </c>
      <c r="J18" s="24" t="n">
        <v>1</v>
      </c>
      <c r="K18" s="24" t="n">
        <v>1</v>
      </c>
      <c r="L18" s="24" t="n">
        <v>1</v>
      </c>
      <c r="M18" s="25" t="n">
        <v>100</v>
      </c>
      <c r="N18" s="9" t="n">
        <f aca="false">46/46</f>
        <v>1</v>
      </c>
      <c r="O18" s="5"/>
      <c r="P18" s="5"/>
      <c r="Q18" s="10" t="n">
        <f aca="false">L18/I18</f>
        <v>1.11111111111111</v>
      </c>
      <c r="R18" s="5"/>
    </row>
    <row r="19" customFormat="false" ht="25.5" hidden="false" customHeight="false" outlineLevel="0" collapsed="false">
      <c r="A19" s="5" t="s">
        <v>60</v>
      </c>
      <c r="B19" s="5" t="s">
        <v>61</v>
      </c>
      <c r="C19" s="5" t="s">
        <v>62</v>
      </c>
      <c r="D19" s="5" t="s">
        <v>30</v>
      </c>
      <c r="E19" s="5" t="s">
        <v>27</v>
      </c>
      <c r="F19" s="5"/>
      <c r="G19" s="5"/>
      <c r="H19" s="5" t="s">
        <v>63</v>
      </c>
      <c r="I19" s="5" t="n">
        <v>12</v>
      </c>
      <c r="J19" s="5" t="n">
        <v>1</v>
      </c>
      <c r="K19" s="5" t="n">
        <v>1</v>
      </c>
      <c r="L19" s="5" t="n">
        <v>1</v>
      </c>
      <c r="M19" s="5" t="n">
        <v>1</v>
      </c>
      <c r="N19" s="12" t="n">
        <f aca="false">SUM(J19:L19)</f>
        <v>3</v>
      </c>
      <c r="O19" s="5"/>
      <c r="P19" s="5"/>
      <c r="Q19" s="10" t="n">
        <f aca="false">L19/I19</f>
        <v>0.0833333333333333</v>
      </c>
      <c r="R19" s="5"/>
    </row>
    <row r="20" customFormat="false" ht="15" hidden="false" customHeight="false" outlineLevel="0" collapsed="false">
      <c r="J20" s="26"/>
      <c r="K20" s="26"/>
      <c r="L20" s="26"/>
      <c r="M20" s="26"/>
    </row>
  </sheetData>
  <mergeCells count="8">
    <mergeCell ref="C1:R1"/>
    <mergeCell ref="A2:C2"/>
    <mergeCell ref="D2:D3"/>
    <mergeCell ref="E2:G2"/>
    <mergeCell ref="H2:H3"/>
    <mergeCell ref="I2:N2"/>
    <mergeCell ref="O2:P2"/>
    <mergeCell ref="Q2:R2"/>
  </mergeCells>
  <printOptions headings="false" gridLines="false" gridLinesSet="true" horizontalCentered="false" verticalCentered="false"/>
  <pageMargins left="0.236111111111111" right="0.236111111111111" top="0.748611111111111" bottom="0.747916666666667" header="0.315277777777778" footer="0.511805555555555"/>
  <pageSetup paperSize="1" scale="83" fitToWidth="1" fitToHeight="1" pageOrder="downThenOver" orientation="landscape" blackAndWhite="false" draft="false" cellComments="none" horizontalDpi="300" verticalDpi="300" copies="1"/>
  <headerFooter differentFirst="false" differentOddEven="false">
    <oddHeader>&amp;RIndicadores de resultados 2017</oddHeader>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20"/>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pane xSplit="0" ySplit="3" topLeftCell="A4" activePane="bottomLeft" state="frozen"/>
      <selection pane="topLeft" activeCell="A1" activeCellId="0" sqref="A1"/>
      <selection pane="bottomLeft" activeCell="A2" activeCellId="0" sqref="A2"/>
    </sheetView>
  </sheetViews>
  <sheetFormatPr defaultColWidth="10.8671875" defaultRowHeight="15" zeroHeight="false" outlineLevelRow="0" outlineLevelCol="0"/>
  <cols>
    <col collapsed="false" customWidth="true" hidden="false" outlineLevel="0" max="1" min="1" style="0" width="8.57"/>
    <col collapsed="false" customWidth="true" hidden="false" outlineLevel="0" max="2" min="2" style="0" width="17.29"/>
    <col collapsed="false" customWidth="true" hidden="false" outlineLevel="0" max="3" min="3" style="0" width="30.02"/>
    <col collapsed="false" customWidth="true" hidden="false" outlineLevel="0" max="4" min="4" style="0" width="7"/>
    <col collapsed="false" customWidth="true" hidden="false" outlineLevel="0" max="7" min="5" style="0" width="2.57"/>
    <col collapsed="false" customWidth="true" hidden="false" outlineLevel="0" max="8" min="8" style="0" width="9.85"/>
    <col collapsed="false" customWidth="true" hidden="false" outlineLevel="0" max="9" min="9" style="0" width="9.13"/>
    <col collapsed="false" customWidth="true" hidden="false" outlineLevel="0" max="13" min="10" style="0" width="7.15"/>
    <col collapsed="false" customWidth="true" hidden="false" outlineLevel="0" max="14" min="14" style="0" width="8.57"/>
    <col collapsed="false" customWidth="true" hidden="false" outlineLevel="0" max="15" min="15" style="0" width="8.29"/>
    <col collapsed="false" customWidth="true" hidden="false" outlineLevel="0" max="17" min="16" style="0" width="8.57"/>
    <col collapsed="false" customWidth="true" hidden="false" outlineLevel="0" max="18" min="18" style="0" width="9"/>
  </cols>
  <sheetData>
    <row r="1" customFormat="false" ht="74.25" hidden="false" customHeight="true" outlineLevel="0" collapsed="false">
      <c r="C1" s="1" t="s">
        <v>65</v>
      </c>
      <c r="D1" s="1"/>
      <c r="E1" s="1"/>
      <c r="F1" s="1"/>
      <c r="G1" s="1"/>
      <c r="H1" s="1"/>
      <c r="I1" s="1"/>
      <c r="J1" s="1"/>
      <c r="K1" s="1"/>
      <c r="L1" s="1"/>
      <c r="M1" s="1"/>
      <c r="N1" s="1"/>
      <c r="O1" s="1"/>
      <c r="P1" s="1"/>
      <c r="Q1" s="1"/>
      <c r="R1" s="1"/>
    </row>
    <row r="2" customFormat="false" ht="22.5" hidden="false" customHeight="true" outlineLevel="0" collapsed="false">
      <c r="A2" s="2" t="s">
        <v>1</v>
      </c>
      <c r="B2" s="2"/>
      <c r="C2" s="2"/>
      <c r="D2" s="2" t="s">
        <v>2</v>
      </c>
      <c r="E2" s="3" t="s">
        <v>3</v>
      </c>
      <c r="F2" s="3"/>
      <c r="G2" s="3"/>
      <c r="H2" s="2" t="s">
        <v>4</v>
      </c>
      <c r="I2" s="2" t="s">
        <v>5</v>
      </c>
      <c r="J2" s="2"/>
      <c r="K2" s="2"/>
      <c r="L2" s="2"/>
      <c r="M2" s="2"/>
      <c r="N2" s="2"/>
      <c r="O2" s="2" t="s">
        <v>6</v>
      </c>
      <c r="P2" s="2"/>
      <c r="Q2" s="2" t="s">
        <v>7</v>
      </c>
      <c r="R2" s="2"/>
    </row>
    <row r="3" customFormat="false" ht="63.75" hidden="false" customHeight="false" outlineLevel="0" collapsed="false">
      <c r="A3" s="2" t="s">
        <v>8</v>
      </c>
      <c r="B3" s="2" t="s">
        <v>9</v>
      </c>
      <c r="C3" s="2" t="s">
        <v>10</v>
      </c>
      <c r="D3" s="2"/>
      <c r="E3" s="4" t="s">
        <v>11</v>
      </c>
      <c r="F3" s="4" t="s">
        <v>12</v>
      </c>
      <c r="G3" s="4" t="s">
        <v>13</v>
      </c>
      <c r="H3" s="2"/>
      <c r="I3" s="2" t="s">
        <v>14</v>
      </c>
      <c r="J3" s="2" t="s">
        <v>15</v>
      </c>
      <c r="K3" s="2" t="s">
        <v>16</v>
      </c>
      <c r="L3" s="2" t="s">
        <v>17</v>
      </c>
      <c r="M3" s="2" t="s">
        <v>18</v>
      </c>
      <c r="N3" s="2" t="s">
        <v>19</v>
      </c>
      <c r="O3" s="2" t="s">
        <v>20</v>
      </c>
      <c r="P3" s="2" t="s">
        <v>21</v>
      </c>
      <c r="Q3" s="2" t="s">
        <v>22</v>
      </c>
      <c r="R3" s="2" t="s">
        <v>23</v>
      </c>
    </row>
    <row r="4" customFormat="false" ht="24" hidden="false" customHeight="true" outlineLevel="0" collapsed="false">
      <c r="A4" s="5" t="s">
        <v>24</v>
      </c>
      <c r="B4" s="6" t="s">
        <v>25</v>
      </c>
      <c r="C4" s="7"/>
      <c r="D4" s="5" t="s">
        <v>26</v>
      </c>
      <c r="E4" s="5" t="s">
        <v>27</v>
      </c>
      <c r="F4" s="5"/>
      <c r="G4" s="5"/>
      <c r="H4" s="5" t="s">
        <v>28</v>
      </c>
      <c r="I4" s="8" t="n">
        <f aca="false">20/20</f>
        <v>1</v>
      </c>
      <c r="J4" s="8" t="n">
        <f aca="false">0/20</f>
        <v>0</v>
      </c>
      <c r="K4" s="8" t="n">
        <f aca="false">0/20</f>
        <v>0</v>
      </c>
      <c r="L4" s="8" t="n">
        <f aca="false">0/20</f>
        <v>0</v>
      </c>
      <c r="M4" s="8" t="n">
        <f aca="false">0/20</f>
        <v>0</v>
      </c>
      <c r="N4" s="9" t="n">
        <f aca="false">0/20</f>
        <v>0</v>
      </c>
      <c r="O4" s="5"/>
      <c r="P4" s="5"/>
      <c r="Q4" s="10" t="n">
        <f aca="false">M4/I4</f>
        <v>0</v>
      </c>
      <c r="R4" s="5"/>
    </row>
    <row r="5" customFormat="false" ht="25.5" hidden="false" customHeight="false" outlineLevel="0" collapsed="false">
      <c r="A5" s="5" t="s">
        <v>24</v>
      </c>
      <c r="B5" s="6" t="s">
        <v>29</v>
      </c>
      <c r="C5" s="7"/>
      <c r="D5" s="5" t="s">
        <v>30</v>
      </c>
      <c r="E5" s="5"/>
      <c r="F5" s="5"/>
      <c r="G5" s="5" t="s">
        <v>27</v>
      </c>
      <c r="H5" s="5" t="s">
        <v>28</v>
      </c>
      <c r="I5" s="8" t="n">
        <f aca="false">37112/(9278*5)</f>
        <v>0.8</v>
      </c>
      <c r="J5" s="8" t="n">
        <f aca="false">0/46390</f>
        <v>0</v>
      </c>
      <c r="K5" s="8" t="n">
        <f aca="false">0/46390</f>
        <v>0</v>
      </c>
      <c r="L5" s="8" t="n">
        <f aca="false">0/46390</f>
        <v>0</v>
      </c>
      <c r="M5" s="8" t="n">
        <f aca="false">0/46390</f>
        <v>0</v>
      </c>
      <c r="N5" s="9" t="n">
        <f aca="false">0/46390</f>
        <v>0</v>
      </c>
      <c r="O5" s="5"/>
      <c r="P5" s="5"/>
      <c r="Q5" s="10" t="n">
        <f aca="false">M5/I5</f>
        <v>0</v>
      </c>
      <c r="R5" s="5"/>
    </row>
    <row r="6" customFormat="false" ht="24" hidden="false" customHeight="true" outlineLevel="0" collapsed="false">
      <c r="A6" s="5" t="s">
        <v>31</v>
      </c>
      <c r="B6" s="5" t="s">
        <v>32</v>
      </c>
      <c r="C6" s="11"/>
      <c r="D6" s="5" t="s">
        <v>30</v>
      </c>
      <c r="E6" s="5" t="s">
        <v>27</v>
      </c>
      <c r="F6" s="5"/>
      <c r="G6" s="5"/>
      <c r="H6" s="5" t="s">
        <v>28</v>
      </c>
      <c r="I6" s="8" t="n">
        <f aca="false">168/168</f>
        <v>1</v>
      </c>
      <c r="J6" s="8" t="n">
        <f aca="false">0/168</f>
        <v>0</v>
      </c>
      <c r="K6" s="8" t="n">
        <f aca="false">0/168</f>
        <v>0</v>
      </c>
      <c r="L6" s="8" t="n">
        <f aca="false">0/168</f>
        <v>0</v>
      </c>
      <c r="M6" s="8" t="n">
        <f aca="false">0/168</f>
        <v>0</v>
      </c>
      <c r="N6" s="9" t="n">
        <f aca="false">0/168</f>
        <v>0</v>
      </c>
      <c r="O6" s="11"/>
      <c r="P6" s="11"/>
      <c r="Q6" s="10" t="n">
        <f aca="false">M6/I6</f>
        <v>0</v>
      </c>
      <c r="R6" s="11"/>
    </row>
    <row r="7" customFormat="false" ht="38.25" hidden="false" customHeight="false" outlineLevel="0" collapsed="false">
      <c r="A7" s="5" t="s">
        <v>33</v>
      </c>
      <c r="B7" s="5" t="s">
        <v>34</v>
      </c>
      <c r="C7" s="6" t="s">
        <v>35</v>
      </c>
      <c r="D7" s="6" t="s">
        <v>26</v>
      </c>
      <c r="E7" s="6"/>
      <c r="F7" s="6" t="s">
        <v>27</v>
      </c>
      <c r="G7" s="6"/>
      <c r="H7" s="5" t="s">
        <v>36</v>
      </c>
      <c r="I7" s="5" t="n">
        <f aca="false">340+15</f>
        <v>355</v>
      </c>
      <c r="J7" s="5" t="n">
        <f aca="false">0+2</f>
        <v>2</v>
      </c>
      <c r="K7" s="5" t="n">
        <f aca="false">5+0</f>
        <v>5</v>
      </c>
      <c r="L7" s="5" t="n">
        <f aca="false">21+4</f>
        <v>25</v>
      </c>
      <c r="M7" s="5" t="n">
        <f aca="false">12+1</f>
        <v>13</v>
      </c>
      <c r="N7" s="12" t="n">
        <f aca="false">SUM(J7:M7)</f>
        <v>45</v>
      </c>
      <c r="O7" s="5"/>
      <c r="P7" s="5"/>
      <c r="Q7" s="10" t="n">
        <f aca="false">M7/I7</f>
        <v>0.0366197183098592</v>
      </c>
      <c r="R7" s="5"/>
    </row>
    <row r="8" customFormat="false" ht="25.5" hidden="false" customHeight="false" outlineLevel="0" collapsed="false">
      <c r="A8" s="13" t="s">
        <v>37</v>
      </c>
      <c r="B8" s="14" t="s">
        <v>38</v>
      </c>
      <c r="C8" s="15" t="s">
        <v>39</v>
      </c>
      <c r="D8" s="15" t="s">
        <v>26</v>
      </c>
      <c r="E8" s="15" t="s">
        <v>27</v>
      </c>
      <c r="F8" s="16"/>
      <c r="G8" s="16"/>
      <c r="H8" s="15" t="s">
        <v>40</v>
      </c>
      <c r="I8" s="15" t="n">
        <v>40</v>
      </c>
      <c r="J8" s="16" t="n">
        <v>1</v>
      </c>
      <c r="K8" s="16" t="n">
        <v>1</v>
      </c>
      <c r="L8" s="16" t="n">
        <v>2</v>
      </c>
      <c r="M8" s="16" t="n">
        <v>0</v>
      </c>
      <c r="N8" s="12" t="n">
        <f aca="false">SUM(J8:M8)</f>
        <v>4</v>
      </c>
      <c r="O8" s="5"/>
      <c r="P8" s="5"/>
      <c r="Q8" s="10" t="n">
        <f aca="false">M8/I8</f>
        <v>0</v>
      </c>
      <c r="R8" s="5"/>
    </row>
    <row r="9" customFormat="false" ht="25.5" hidden="false" customHeight="false" outlineLevel="0" collapsed="false">
      <c r="A9" s="13" t="s">
        <v>37</v>
      </c>
      <c r="B9" s="14" t="s">
        <v>41</v>
      </c>
      <c r="C9" s="15" t="s">
        <v>42</v>
      </c>
      <c r="D9" s="15" t="s">
        <v>26</v>
      </c>
      <c r="E9" s="15" t="s">
        <v>27</v>
      </c>
      <c r="F9" s="16"/>
      <c r="G9" s="16"/>
      <c r="H9" s="15" t="s">
        <v>43</v>
      </c>
      <c r="I9" s="15" t="n">
        <v>12</v>
      </c>
      <c r="J9" s="16" t="n">
        <v>4</v>
      </c>
      <c r="K9" s="16" t="n">
        <v>4</v>
      </c>
      <c r="L9" s="16" t="n">
        <v>4</v>
      </c>
      <c r="M9" s="16" t="n">
        <v>4</v>
      </c>
      <c r="N9" s="12" t="n">
        <f aca="false">SUM(J9:M9)</f>
        <v>16</v>
      </c>
      <c r="O9" s="5"/>
      <c r="P9" s="5"/>
      <c r="Q9" s="10" t="n">
        <f aca="false">M9/I9</f>
        <v>0.333333333333333</v>
      </c>
      <c r="R9" s="5"/>
    </row>
    <row r="10" customFormat="false" ht="25.5" hidden="false" customHeight="false" outlineLevel="0" collapsed="false">
      <c r="A10" s="5" t="s">
        <v>44</v>
      </c>
      <c r="B10" s="5" t="s">
        <v>45</v>
      </c>
      <c r="C10" s="6" t="s">
        <v>46</v>
      </c>
      <c r="D10" s="6" t="s">
        <v>26</v>
      </c>
      <c r="E10" s="6"/>
      <c r="F10" s="6" t="s">
        <v>27</v>
      </c>
      <c r="G10" s="6"/>
      <c r="H10" s="5" t="s">
        <v>47</v>
      </c>
      <c r="I10" s="17" t="n">
        <v>7200000</v>
      </c>
      <c r="J10" s="17" t="n">
        <v>930167</v>
      </c>
      <c r="K10" s="17" t="n">
        <v>948370</v>
      </c>
      <c r="L10" s="17" t="n">
        <v>951964</v>
      </c>
      <c r="M10" s="17" t="n">
        <v>1008089</v>
      </c>
      <c r="N10" s="18" t="n">
        <f aca="false">SUM(J10:M10)</f>
        <v>3838590</v>
      </c>
      <c r="O10" s="5"/>
      <c r="P10" s="5"/>
      <c r="Q10" s="10" t="n">
        <f aca="false">M10/I10</f>
        <v>0.140012361111111</v>
      </c>
      <c r="R10" s="5"/>
    </row>
    <row r="11" customFormat="false" ht="25.5" hidden="false" customHeight="false" outlineLevel="0" collapsed="false">
      <c r="A11" s="5" t="s">
        <v>48</v>
      </c>
      <c r="B11" s="5" t="s">
        <v>49</v>
      </c>
      <c r="C11" s="5"/>
      <c r="D11" s="5" t="s">
        <v>30</v>
      </c>
      <c r="E11" s="5" t="s">
        <v>27</v>
      </c>
      <c r="F11" s="5"/>
      <c r="G11" s="5"/>
      <c r="H11" s="19" t="s">
        <v>28</v>
      </c>
      <c r="I11" s="8" t="n">
        <f aca="false">90/100</f>
        <v>0.9</v>
      </c>
      <c r="J11" s="8" t="n">
        <f aca="false">2/2</f>
        <v>1</v>
      </c>
      <c r="K11" s="8" t="n">
        <f aca="false">1/1</f>
        <v>1</v>
      </c>
      <c r="L11" s="8" t="n">
        <f aca="false">3/3</f>
        <v>1</v>
      </c>
      <c r="M11" s="8" t="n">
        <f aca="false">4/4</f>
        <v>1</v>
      </c>
      <c r="N11" s="9" t="n">
        <f aca="false">(2+1+3+4)/(2+1+3+4)</f>
        <v>1</v>
      </c>
      <c r="O11" s="5"/>
      <c r="P11" s="5"/>
      <c r="Q11" s="10" t="n">
        <f aca="false">M11/I11</f>
        <v>1.11111111111111</v>
      </c>
      <c r="R11" s="5"/>
    </row>
    <row r="12" customFormat="false" ht="24.75" hidden="false" customHeight="true" outlineLevel="0" collapsed="false">
      <c r="A12" s="5" t="s">
        <v>48</v>
      </c>
      <c r="B12" s="5" t="s">
        <v>50</v>
      </c>
      <c r="C12" s="11"/>
      <c r="D12" s="5" t="s">
        <v>30</v>
      </c>
      <c r="E12" s="5" t="s">
        <v>27</v>
      </c>
      <c r="F12" s="5"/>
      <c r="G12" s="5"/>
      <c r="H12" s="5" t="s">
        <v>28</v>
      </c>
      <c r="I12" s="8" t="n">
        <f aca="false">90/100</f>
        <v>0.9</v>
      </c>
      <c r="J12" s="8" t="n">
        <v>1</v>
      </c>
      <c r="K12" s="8" t="n">
        <v>1</v>
      </c>
      <c r="L12" s="8" t="n">
        <v>1</v>
      </c>
      <c r="M12" s="8" t="n">
        <v>1</v>
      </c>
      <c r="N12" s="9" t="n">
        <f aca="false">AVERAGE(J12:M12)</f>
        <v>1</v>
      </c>
      <c r="O12" s="5"/>
      <c r="P12" s="5"/>
      <c r="Q12" s="10" t="n">
        <f aca="false">M12/I12</f>
        <v>1.11111111111111</v>
      </c>
      <c r="R12" s="5"/>
    </row>
    <row r="13" customFormat="false" ht="25.5" hidden="false" customHeight="false" outlineLevel="0" collapsed="false">
      <c r="A13" s="5" t="s">
        <v>51</v>
      </c>
      <c r="B13" s="5" t="s">
        <v>52</v>
      </c>
      <c r="C13" s="5"/>
      <c r="D13" s="5" t="s">
        <v>30</v>
      </c>
      <c r="E13" s="5" t="s">
        <v>27</v>
      </c>
      <c r="F13" s="5"/>
      <c r="G13" s="5"/>
      <c r="H13" s="5" t="s">
        <v>28</v>
      </c>
      <c r="I13" s="8" t="n">
        <f aca="false">90/100</f>
        <v>0.9</v>
      </c>
      <c r="J13" s="21" t="n">
        <f aca="false">46/48</f>
        <v>0.958333333333333</v>
      </c>
      <c r="K13" s="21" t="n">
        <f aca="false">51/53</f>
        <v>0.962264150943396</v>
      </c>
      <c r="L13" s="22" t="n">
        <f aca="false">96/97</f>
        <v>0.989690721649485</v>
      </c>
      <c r="M13" s="8" t="n">
        <f aca="false">42/42</f>
        <v>1</v>
      </c>
      <c r="N13" s="23" t="n">
        <f aca="false">(46+51+96+42)/(48+53+97+42)</f>
        <v>0.979166666666667</v>
      </c>
      <c r="O13" s="5"/>
      <c r="P13" s="5"/>
      <c r="Q13" s="10" t="n">
        <f aca="false">M13/I13</f>
        <v>1.11111111111111</v>
      </c>
      <c r="R13" s="5"/>
    </row>
    <row r="14" customFormat="false" ht="25.5" hidden="false" customHeight="false" outlineLevel="0" collapsed="false">
      <c r="A14" s="5" t="s">
        <v>53</v>
      </c>
      <c r="B14" s="5" t="s">
        <v>54</v>
      </c>
      <c r="C14" s="5"/>
      <c r="D14" s="5" t="s">
        <v>26</v>
      </c>
      <c r="E14" s="5" t="s">
        <v>27</v>
      </c>
      <c r="F14" s="5"/>
      <c r="G14" s="5"/>
      <c r="H14" s="5" t="s">
        <v>28</v>
      </c>
      <c r="I14" s="8" t="n">
        <f aca="false">95/100</f>
        <v>0.95</v>
      </c>
      <c r="J14" s="8" t="n">
        <f aca="false">0/100</f>
        <v>0</v>
      </c>
      <c r="K14" s="8" t="n">
        <f aca="false">0/100</f>
        <v>0</v>
      </c>
      <c r="L14" s="8" t="n">
        <f aca="false">0/100</f>
        <v>0</v>
      </c>
      <c r="M14" s="8" t="n">
        <f aca="false">0/100</f>
        <v>0</v>
      </c>
      <c r="N14" s="9" t="n">
        <f aca="false">AVERAGE(J14:M14)</f>
        <v>0</v>
      </c>
      <c r="O14" s="5"/>
      <c r="P14" s="5"/>
      <c r="Q14" s="10" t="n">
        <f aca="false">M14/I14</f>
        <v>0</v>
      </c>
      <c r="R14" s="5"/>
    </row>
    <row r="15" customFormat="false" ht="24.75" hidden="false" customHeight="true" outlineLevel="0" collapsed="false">
      <c r="A15" s="5" t="s">
        <v>53</v>
      </c>
      <c r="B15" s="5" t="s">
        <v>55</v>
      </c>
      <c r="C15" s="5"/>
      <c r="D15" s="5" t="s">
        <v>30</v>
      </c>
      <c r="E15" s="5" t="s">
        <v>27</v>
      </c>
      <c r="F15" s="5"/>
      <c r="G15" s="5"/>
      <c r="H15" s="5" t="s">
        <v>28</v>
      </c>
      <c r="I15" s="8" t="n">
        <f aca="false">90/100</f>
        <v>0.9</v>
      </c>
      <c r="J15" s="8" t="n">
        <f aca="false">9/9</f>
        <v>1</v>
      </c>
      <c r="K15" s="8" t="n">
        <f aca="false">5/6</f>
        <v>0.833333333333333</v>
      </c>
      <c r="L15" s="8" t="n">
        <f aca="false">4/4</f>
        <v>1</v>
      </c>
      <c r="M15" s="5" t="n">
        <v>0</v>
      </c>
      <c r="N15" s="9" t="n">
        <f aca="false">(9+5+4+0)/(9+6+4+0)</f>
        <v>0.947368421052632</v>
      </c>
      <c r="P15" s="5"/>
      <c r="Q15" s="10" t="n">
        <f aca="false">M15/I15</f>
        <v>0</v>
      </c>
      <c r="R15" s="5"/>
    </row>
    <row r="16" customFormat="false" ht="24" hidden="false" customHeight="true" outlineLevel="0" collapsed="false">
      <c r="A16" s="5" t="s">
        <v>53</v>
      </c>
      <c r="B16" s="5" t="s">
        <v>56</v>
      </c>
      <c r="C16" s="5"/>
      <c r="D16" s="5" t="s">
        <v>30</v>
      </c>
      <c r="E16" s="5" t="s">
        <v>27</v>
      </c>
      <c r="F16" s="5"/>
      <c r="G16" s="5"/>
      <c r="H16" s="5" t="s">
        <v>28</v>
      </c>
      <c r="I16" s="8" t="n">
        <f aca="false">95/100</f>
        <v>0.95</v>
      </c>
      <c r="J16" s="8" t="n">
        <f aca="false">2/1</f>
        <v>2</v>
      </c>
      <c r="K16" s="8" t="n">
        <f aca="false">0/1</f>
        <v>0</v>
      </c>
      <c r="L16" s="8" t="n">
        <f aca="false">4/4</f>
        <v>1</v>
      </c>
      <c r="M16" s="8" t="n">
        <v>0</v>
      </c>
      <c r="N16" s="9" t="n">
        <f aca="false">(2+0+4+0)/(1+1+4+0)</f>
        <v>1</v>
      </c>
      <c r="O16" s="5"/>
      <c r="P16" s="5"/>
      <c r="Q16" s="10" t="n">
        <f aca="false">M16/I16</f>
        <v>0</v>
      </c>
      <c r="R16" s="5"/>
    </row>
    <row r="17" customFormat="false" ht="24" hidden="false" customHeight="true" outlineLevel="0" collapsed="false">
      <c r="A17" s="5" t="s">
        <v>57</v>
      </c>
      <c r="B17" s="5" t="s">
        <v>58</v>
      </c>
      <c r="C17" s="5"/>
      <c r="D17" s="5" t="s">
        <v>30</v>
      </c>
      <c r="E17" s="5" t="s">
        <v>27</v>
      </c>
      <c r="F17" s="5"/>
      <c r="G17" s="5"/>
      <c r="H17" s="5" t="s">
        <v>28</v>
      </c>
      <c r="I17" s="8" t="n">
        <f aca="false">85/100</f>
        <v>0.85</v>
      </c>
      <c r="J17" s="24" t="n">
        <v>1</v>
      </c>
      <c r="K17" s="24" t="n">
        <v>1</v>
      </c>
      <c r="L17" s="24" t="n">
        <v>1</v>
      </c>
      <c r="M17" s="24" t="n">
        <v>1</v>
      </c>
      <c r="N17" s="9" t="n">
        <f aca="false">33/33</f>
        <v>1</v>
      </c>
      <c r="O17" s="5"/>
      <c r="P17" s="5"/>
      <c r="Q17" s="10" t="n">
        <f aca="false">M17/I17</f>
        <v>1.17647058823529</v>
      </c>
      <c r="R17" s="5"/>
    </row>
    <row r="18" customFormat="false" ht="25.5" hidden="false" customHeight="false" outlineLevel="0" collapsed="false">
      <c r="A18" s="5" t="s">
        <v>57</v>
      </c>
      <c r="B18" s="5" t="s">
        <v>59</v>
      </c>
      <c r="C18" s="5"/>
      <c r="D18" s="5" t="s">
        <v>30</v>
      </c>
      <c r="E18" s="5" t="s">
        <v>27</v>
      </c>
      <c r="F18" s="5"/>
      <c r="G18" s="5"/>
      <c r="H18" s="5" t="s">
        <v>28</v>
      </c>
      <c r="I18" s="8" t="n">
        <f aca="false">90/100</f>
        <v>0.9</v>
      </c>
      <c r="J18" s="24" t="n">
        <v>1</v>
      </c>
      <c r="K18" s="24" t="n">
        <v>1</v>
      </c>
      <c r="L18" s="24" t="n">
        <v>1</v>
      </c>
      <c r="M18" s="24" t="n">
        <v>1</v>
      </c>
      <c r="N18" s="9" t="n">
        <f aca="false">46/46</f>
        <v>1</v>
      </c>
      <c r="O18" s="5"/>
      <c r="P18" s="5"/>
      <c r="Q18" s="10" t="n">
        <f aca="false">M18/I18</f>
        <v>1.11111111111111</v>
      </c>
      <c r="R18" s="5"/>
    </row>
    <row r="19" customFormat="false" ht="25.5" hidden="false" customHeight="false" outlineLevel="0" collapsed="false">
      <c r="A19" s="5" t="s">
        <v>60</v>
      </c>
      <c r="B19" s="5" t="s">
        <v>61</v>
      </c>
      <c r="C19" s="5" t="s">
        <v>62</v>
      </c>
      <c r="D19" s="5" t="s">
        <v>30</v>
      </c>
      <c r="E19" s="5" t="s">
        <v>27</v>
      </c>
      <c r="F19" s="5"/>
      <c r="G19" s="5"/>
      <c r="H19" s="5" t="s">
        <v>63</v>
      </c>
      <c r="I19" s="5" t="n">
        <v>12</v>
      </c>
      <c r="J19" s="5" t="n">
        <v>1</v>
      </c>
      <c r="K19" s="5" t="n">
        <v>1</v>
      </c>
      <c r="L19" s="5" t="n">
        <v>1</v>
      </c>
      <c r="M19" s="5" t="n">
        <v>1</v>
      </c>
      <c r="N19" s="12" t="n">
        <f aca="false">SUM(J19:M19)</f>
        <v>4</v>
      </c>
      <c r="O19" s="5"/>
      <c r="P19" s="5"/>
      <c r="Q19" s="10" t="n">
        <f aca="false">M19/I19</f>
        <v>0.0833333333333333</v>
      </c>
      <c r="R19" s="5"/>
    </row>
    <row r="20" customFormat="false" ht="15" hidden="false" customHeight="false" outlineLevel="0" collapsed="false">
      <c r="J20" s="26"/>
      <c r="K20" s="26"/>
      <c r="L20" s="26"/>
      <c r="M20" s="26"/>
    </row>
  </sheetData>
  <mergeCells count="8">
    <mergeCell ref="C1:R1"/>
    <mergeCell ref="A2:C2"/>
    <mergeCell ref="D2:D3"/>
    <mergeCell ref="E2:G2"/>
    <mergeCell ref="H2:H3"/>
    <mergeCell ref="I2:N2"/>
    <mergeCell ref="O2:P2"/>
    <mergeCell ref="Q2:R2"/>
  </mergeCells>
  <printOptions headings="false" gridLines="false" gridLinesSet="true" horizontalCentered="false" verticalCentered="false"/>
  <pageMargins left="0.236111111111111" right="0.236111111111111" top="0.748611111111111" bottom="0.747916666666667" header="0.315277777777778" footer="0.511805555555555"/>
  <pageSetup paperSize="1" scale="83" fitToWidth="1" fitToHeight="1" pageOrder="downThenOver" orientation="landscape" blackAndWhite="false" draft="false" cellComments="none" horizontalDpi="300" verticalDpi="300" copies="1"/>
  <headerFooter differentFirst="false" differentOddEven="false">
    <oddHeader>&amp;RIndicadores de resultados 2017</oddHeader>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Q51"/>
  <sheetViews>
    <sheetView showFormulas="false" showGridLines="false" showRowColHeaders="true" showZeros="true" rightToLeft="false" tabSelected="true" showOutlineSymbols="true" defaultGridColor="true" view="normal" topLeftCell="A1" colorId="64" zoomScale="65" zoomScaleNormal="65" zoomScalePageLayoutView="100" workbookViewId="0">
      <pane xSplit="0" ySplit="3" topLeftCell="A7" activePane="bottomLeft" state="frozen"/>
      <selection pane="topLeft" activeCell="A1" activeCellId="0" sqref="A1"/>
      <selection pane="bottomLeft" activeCell="C1" activeCellId="0" sqref="C1"/>
    </sheetView>
  </sheetViews>
  <sheetFormatPr defaultColWidth="11.43359375" defaultRowHeight="12.8" zeroHeight="false" outlineLevelRow="0" outlineLevelCol="0"/>
  <cols>
    <col collapsed="false" customWidth="true" hidden="false" outlineLevel="0" max="1" min="1" style="27" width="19.65"/>
    <col collapsed="false" customWidth="true" hidden="false" outlineLevel="0" max="2" min="2" style="27" width="30.43"/>
    <col collapsed="false" customWidth="true" hidden="false" outlineLevel="0" max="3" min="3" style="27" width="32.61"/>
    <col collapsed="false" customWidth="false" hidden="false" outlineLevel="0" max="4" min="4" style="28" width="11.38"/>
    <col collapsed="false" customWidth="true" hidden="false" outlineLevel="0" max="5" min="5" style="28" width="2.85"/>
    <col collapsed="false" customWidth="true" hidden="false" outlineLevel="0" max="6" min="6" style="28" width="2.71"/>
    <col collapsed="false" customWidth="true" hidden="false" outlineLevel="0" max="7" min="7" style="28" width="2.99"/>
    <col collapsed="false" customWidth="true" hidden="false" outlineLevel="0" max="8" min="8" style="28" width="18.28"/>
    <col collapsed="false" customWidth="true" hidden="false" outlineLevel="0" max="9" min="9" style="28" width="8.86"/>
    <col collapsed="false" customWidth="true" hidden="false" outlineLevel="0" max="10" min="10" style="28" width="7.6"/>
    <col collapsed="false" customWidth="true" hidden="false" outlineLevel="0" max="11" min="11" style="28" width="6.01"/>
    <col collapsed="false" customWidth="true" hidden="false" outlineLevel="0" max="12" min="12" style="28" width="8.75"/>
    <col collapsed="false" customWidth="true" hidden="false" outlineLevel="0" max="13" min="13" style="28" width="6.57"/>
    <col collapsed="false" customWidth="true" hidden="false" outlineLevel="0" max="14" min="14" style="28" width="6.71"/>
    <col collapsed="false" customWidth="true" hidden="false" outlineLevel="0" max="17" min="15" style="28" width="6.01"/>
    <col collapsed="false" customWidth="true" hidden="false" outlineLevel="0" max="21" min="18" style="28" width="8"/>
    <col collapsed="false" customWidth="true" hidden="false" outlineLevel="0" max="22" min="22" style="28" width="10.45"/>
    <col collapsed="false" customWidth="false" hidden="false" outlineLevel="0" max="1024" min="23" style="27" width="11.42"/>
  </cols>
  <sheetData>
    <row r="1" customFormat="false" ht="66" hidden="false" customHeight="true" outlineLevel="0" collapsed="false">
      <c r="C1" s="29" t="s">
        <v>66</v>
      </c>
      <c r="D1" s="29"/>
      <c r="E1" s="29"/>
      <c r="F1" s="29"/>
      <c r="G1" s="29"/>
      <c r="H1" s="29"/>
      <c r="I1" s="29"/>
      <c r="J1" s="29"/>
      <c r="K1" s="29"/>
      <c r="L1" s="29"/>
      <c r="M1" s="29"/>
      <c r="N1" s="29"/>
      <c r="O1" s="29"/>
      <c r="P1" s="29"/>
      <c r="Q1" s="29"/>
      <c r="R1" s="29"/>
      <c r="S1" s="29"/>
      <c r="T1" s="29"/>
      <c r="U1" s="29"/>
      <c r="V1" s="29"/>
    </row>
    <row r="2" customFormat="false" ht="22.5" hidden="false" customHeight="true" outlineLevel="0" collapsed="false">
      <c r="A2" s="30" t="s">
        <v>1</v>
      </c>
      <c r="B2" s="30"/>
      <c r="C2" s="30"/>
      <c r="D2" s="30" t="s">
        <v>2</v>
      </c>
      <c r="E2" s="30" t="s">
        <v>3</v>
      </c>
      <c r="F2" s="30"/>
      <c r="G2" s="30"/>
      <c r="H2" s="30" t="s">
        <v>4</v>
      </c>
      <c r="I2" s="30" t="s">
        <v>5</v>
      </c>
      <c r="J2" s="30"/>
      <c r="K2" s="30"/>
      <c r="L2" s="30"/>
      <c r="M2" s="30"/>
      <c r="N2" s="30"/>
      <c r="O2" s="30"/>
      <c r="P2" s="30"/>
      <c r="Q2" s="30"/>
      <c r="R2" s="30"/>
      <c r="S2" s="30"/>
      <c r="T2" s="30"/>
      <c r="U2" s="30"/>
      <c r="V2" s="30"/>
    </row>
    <row r="3" customFormat="false" ht="42.75" hidden="false" customHeight="true" outlineLevel="0" collapsed="false">
      <c r="A3" s="30" t="s">
        <v>8</v>
      </c>
      <c r="B3" s="30" t="s">
        <v>9</v>
      </c>
      <c r="C3" s="30" t="s">
        <v>10</v>
      </c>
      <c r="D3" s="30"/>
      <c r="E3" s="31" t="s">
        <v>11</v>
      </c>
      <c r="F3" s="31" t="s">
        <v>12</v>
      </c>
      <c r="G3" s="31" t="s">
        <v>13</v>
      </c>
      <c r="H3" s="30"/>
      <c r="I3" s="30" t="s">
        <v>14</v>
      </c>
      <c r="J3" s="30" t="s">
        <v>15</v>
      </c>
      <c r="K3" s="30" t="s">
        <v>16</v>
      </c>
      <c r="L3" s="30" t="s">
        <v>17</v>
      </c>
      <c r="M3" s="30" t="s">
        <v>18</v>
      </c>
      <c r="N3" s="30" t="s">
        <v>67</v>
      </c>
      <c r="O3" s="30" t="s">
        <v>68</v>
      </c>
      <c r="P3" s="30" t="s">
        <v>69</v>
      </c>
      <c r="Q3" s="30" t="s">
        <v>70</v>
      </c>
      <c r="R3" s="30" t="s">
        <v>71</v>
      </c>
      <c r="S3" s="30" t="s">
        <v>72</v>
      </c>
      <c r="T3" s="30" t="s">
        <v>73</v>
      </c>
      <c r="U3" s="30" t="s">
        <v>74</v>
      </c>
      <c r="V3" s="30" t="s">
        <v>75</v>
      </c>
    </row>
    <row r="4" customFormat="false" ht="43.95" hidden="false" customHeight="true" outlineLevel="0" collapsed="false">
      <c r="A4" s="32" t="s">
        <v>76</v>
      </c>
      <c r="B4" s="33" t="s">
        <v>77</v>
      </c>
      <c r="C4" s="34"/>
      <c r="D4" s="35" t="s">
        <v>26</v>
      </c>
      <c r="E4" s="35"/>
      <c r="F4" s="35"/>
      <c r="G4" s="35"/>
      <c r="H4" s="35" t="s">
        <v>28</v>
      </c>
      <c r="I4" s="36" t="n">
        <v>0.9</v>
      </c>
      <c r="J4" s="36" t="n">
        <v>0.04</v>
      </c>
      <c r="K4" s="36" t="n">
        <v>0.07</v>
      </c>
      <c r="L4" s="36" t="n">
        <v>0.08</v>
      </c>
      <c r="M4" s="37" t="n">
        <v>0.01</v>
      </c>
      <c r="N4" s="37" t="n">
        <v>0.03</v>
      </c>
      <c r="O4" s="37" t="n">
        <v>0.07</v>
      </c>
      <c r="P4" s="37" t="n">
        <v>0.09</v>
      </c>
      <c r="Q4" s="37" t="n">
        <v>0.08</v>
      </c>
      <c r="R4" s="37" t="n">
        <v>0.1</v>
      </c>
      <c r="S4" s="37" t="n">
        <v>0.13</v>
      </c>
      <c r="T4" s="37" t="n">
        <v>0.14</v>
      </c>
      <c r="U4" s="37" t="n">
        <v>0.12</v>
      </c>
      <c r="V4" s="38" t="n">
        <f aca="false">SUM(J4:U4)</f>
        <v>0.96</v>
      </c>
    </row>
    <row r="5" customFormat="false" ht="51.3" hidden="false" customHeight="true" outlineLevel="0" collapsed="false">
      <c r="A5" s="32" t="s">
        <v>76</v>
      </c>
      <c r="B5" s="33" t="s">
        <v>78</v>
      </c>
      <c r="C5" s="34"/>
      <c r="D5" s="35" t="s">
        <v>26</v>
      </c>
      <c r="E5" s="35"/>
      <c r="F5" s="35"/>
      <c r="G5" s="35"/>
      <c r="H5" s="35" t="s">
        <v>28</v>
      </c>
      <c r="I5" s="36" t="n">
        <v>0.9</v>
      </c>
      <c r="J5" s="36" t="n">
        <v>0.075</v>
      </c>
      <c r="K5" s="36" t="n">
        <v>0.08</v>
      </c>
      <c r="L5" s="36" t="n">
        <v>0.04</v>
      </c>
      <c r="M5" s="37" t="n">
        <v>0.02</v>
      </c>
      <c r="N5" s="37" t="n">
        <v>0.03</v>
      </c>
      <c r="O5" s="37" t="n">
        <v>0.08</v>
      </c>
      <c r="P5" s="37" t="n">
        <v>0.06</v>
      </c>
      <c r="Q5" s="37" t="n">
        <v>0.05</v>
      </c>
      <c r="R5" s="37" t="n">
        <v>0.09</v>
      </c>
      <c r="S5" s="37" t="n">
        <v>0.15</v>
      </c>
      <c r="T5" s="37" t="n">
        <v>0.14</v>
      </c>
      <c r="U5" s="37" t="n">
        <v>0.12</v>
      </c>
      <c r="V5" s="38" t="n">
        <f aca="false">SUM(J5:U5)</f>
        <v>0.935</v>
      </c>
    </row>
    <row r="6" customFormat="false" ht="39.75" hidden="false" customHeight="true" outlineLevel="0" collapsed="false">
      <c r="A6" s="32" t="s">
        <v>76</v>
      </c>
      <c r="B6" s="33" t="s">
        <v>79</v>
      </c>
      <c r="C6" s="34"/>
      <c r="D6" s="35" t="s">
        <v>26</v>
      </c>
      <c r="E6" s="35"/>
      <c r="F6" s="35"/>
      <c r="G6" s="35"/>
      <c r="H6" s="35" t="s">
        <v>28</v>
      </c>
      <c r="I6" s="36" t="n">
        <v>0.95</v>
      </c>
      <c r="J6" s="36" t="n">
        <v>0</v>
      </c>
      <c r="K6" s="36" t="n">
        <v>0.12</v>
      </c>
      <c r="L6" s="36" t="n">
        <v>0.06</v>
      </c>
      <c r="M6" s="37" t="n">
        <v>0.01</v>
      </c>
      <c r="N6" s="37" t="n">
        <v>0.02</v>
      </c>
      <c r="O6" s="37" t="n">
        <v>0.05</v>
      </c>
      <c r="P6" s="37" t="n">
        <v>0.1</v>
      </c>
      <c r="Q6" s="37" t="n">
        <v>0.08</v>
      </c>
      <c r="R6" s="37" t="n">
        <v>0.09</v>
      </c>
      <c r="S6" s="37" t="n">
        <v>0.13</v>
      </c>
      <c r="T6" s="37" t="n">
        <v>0.15</v>
      </c>
      <c r="U6" s="37" t="n">
        <v>0.15</v>
      </c>
      <c r="V6" s="38" t="n">
        <f aca="false">SUM(J6:U6)</f>
        <v>0.96</v>
      </c>
    </row>
    <row r="7" customFormat="false" ht="39.75" hidden="false" customHeight="true" outlineLevel="0" collapsed="false">
      <c r="A7" s="32" t="s">
        <v>76</v>
      </c>
      <c r="B7" s="33" t="s">
        <v>80</v>
      </c>
      <c r="C7" s="34"/>
      <c r="D7" s="35" t="s">
        <v>26</v>
      </c>
      <c r="E7" s="35"/>
      <c r="F7" s="35"/>
      <c r="G7" s="35"/>
      <c r="H7" s="35" t="s">
        <v>28</v>
      </c>
      <c r="I7" s="36" t="n">
        <v>1</v>
      </c>
      <c r="J7" s="36" t="n">
        <v>0</v>
      </c>
      <c r="K7" s="36" t="n">
        <v>0</v>
      </c>
      <c r="L7" s="36" t="n">
        <v>0</v>
      </c>
      <c r="M7" s="37" t="n">
        <v>0</v>
      </c>
      <c r="N7" s="37" t="n">
        <v>0</v>
      </c>
      <c r="O7" s="37" t="n">
        <v>0</v>
      </c>
      <c r="P7" s="37" t="n">
        <v>0</v>
      </c>
      <c r="Q7" s="37" t="n">
        <v>0</v>
      </c>
      <c r="R7" s="37" t="n">
        <v>0</v>
      </c>
      <c r="S7" s="37" t="n">
        <v>0.2</v>
      </c>
      <c r="T7" s="37" t="n">
        <v>0.4</v>
      </c>
      <c r="U7" s="37" t="n">
        <v>0.4</v>
      </c>
      <c r="V7" s="38" t="n">
        <f aca="false">SUM(J7:U7)</f>
        <v>1</v>
      </c>
      <c r="W7" s="39" t="s">
        <v>81</v>
      </c>
      <c r="X7" s="39"/>
      <c r="Y7" s="39"/>
      <c r="Z7" s="39"/>
      <c r="AA7" s="39"/>
      <c r="AB7" s="39"/>
      <c r="AC7" s="39"/>
      <c r="AD7" s="39"/>
      <c r="AE7" s="39"/>
      <c r="AF7" s="39"/>
      <c r="AG7" s="39"/>
      <c r="AH7" s="39"/>
      <c r="AI7" s="39"/>
      <c r="AJ7" s="39"/>
      <c r="AK7" s="39"/>
      <c r="AL7" s="39"/>
      <c r="AM7" s="39"/>
      <c r="AN7" s="39"/>
      <c r="AO7" s="39"/>
      <c r="AP7" s="39"/>
      <c r="AQ7" s="39"/>
    </row>
    <row r="8" customFormat="false" ht="39.75" hidden="false" customHeight="true" outlineLevel="0" collapsed="false">
      <c r="A8" s="32" t="s">
        <v>76</v>
      </c>
      <c r="B8" s="33" t="s">
        <v>82</v>
      </c>
      <c r="C8" s="34"/>
      <c r="D8" s="35" t="s">
        <v>26</v>
      </c>
      <c r="E8" s="35"/>
      <c r="F8" s="35"/>
      <c r="G8" s="35"/>
      <c r="H8" s="35" t="s">
        <v>28</v>
      </c>
      <c r="I8" s="36" t="n">
        <v>0.8</v>
      </c>
      <c r="J8" s="36" t="n">
        <v>0</v>
      </c>
      <c r="K8" s="36" t="n">
        <v>0.02</v>
      </c>
      <c r="L8" s="36" t="n">
        <v>0.04</v>
      </c>
      <c r="M8" s="37" t="n">
        <v>0.01</v>
      </c>
      <c r="N8" s="37" t="n">
        <v>0.01</v>
      </c>
      <c r="O8" s="37" t="n">
        <v>0.02</v>
      </c>
      <c r="P8" s="37" t="n">
        <v>0.01</v>
      </c>
      <c r="Q8" s="37" t="n">
        <v>0.02</v>
      </c>
      <c r="R8" s="37" t="n">
        <v>0.04</v>
      </c>
      <c r="S8" s="37" t="n">
        <v>0.1</v>
      </c>
      <c r="T8" s="37" t="n">
        <v>0.14</v>
      </c>
      <c r="U8" s="37" t="n">
        <v>0.28</v>
      </c>
      <c r="V8" s="38" t="n">
        <f aca="false">SUM(J8:U8)</f>
        <v>0.69</v>
      </c>
    </row>
    <row r="9" customFormat="false" ht="46.15" hidden="false" customHeight="true" outlineLevel="0" collapsed="false">
      <c r="A9" s="32" t="s">
        <v>83</v>
      </c>
      <c r="B9" s="40" t="s">
        <v>84</v>
      </c>
      <c r="C9" s="41"/>
      <c r="D9" s="35" t="s">
        <v>30</v>
      </c>
      <c r="E9" s="35" t="s">
        <v>27</v>
      </c>
      <c r="F9" s="35" t="s">
        <v>27</v>
      </c>
      <c r="G9" s="35"/>
      <c r="H9" s="35" t="s">
        <v>28</v>
      </c>
      <c r="I9" s="36" t="n">
        <v>1</v>
      </c>
      <c r="J9" s="37" t="n">
        <v>0</v>
      </c>
      <c r="K9" s="42" t="n">
        <v>0</v>
      </c>
      <c r="L9" s="42" t="n">
        <v>0</v>
      </c>
      <c r="M9" s="37" t="n">
        <v>0</v>
      </c>
      <c r="N9" s="42" t="n">
        <v>0</v>
      </c>
      <c r="O9" s="42" t="n">
        <v>0</v>
      </c>
      <c r="P9" s="37" t="n">
        <v>0</v>
      </c>
      <c r="Q9" s="37" t="n">
        <v>0</v>
      </c>
      <c r="R9" s="42" t="n">
        <v>0</v>
      </c>
      <c r="S9" s="37" t="n">
        <v>0</v>
      </c>
      <c r="T9" s="37" t="n">
        <v>0</v>
      </c>
      <c r="U9" s="37" t="n">
        <v>1</v>
      </c>
      <c r="V9" s="43" t="n">
        <f aca="false">SUM(J9:U9)</f>
        <v>1</v>
      </c>
      <c r="W9" s="44" t="s">
        <v>85</v>
      </c>
      <c r="X9" s="44"/>
      <c r="Y9" s="44"/>
      <c r="Z9" s="44"/>
      <c r="AA9" s="44"/>
      <c r="AB9" s="44"/>
      <c r="AC9" s="44"/>
      <c r="AD9" s="44"/>
      <c r="AE9" s="44"/>
      <c r="AF9" s="44"/>
      <c r="AG9" s="44"/>
      <c r="AH9" s="44"/>
      <c r="AI9" s="44"/>
      <c r="AJ9" s="44"/>
      <c r="AK9" s="44"/>
      <c r="AL9" s="44"/>
      <c r="AM9" s="44"/>
      <c r="AN9" s="44"/>
      <c r="AO9" s="44"/>
      <c r="AP9" s="44"/>
    </row>
    <row r="10" customFormat="false" ht="50" hidden="false" customHeight="true" outlineLevel="0" collapsed="false">
      <c r="A10" s="32" t="s">
        <v>83</v>
      </c>
      <c r="B10" s="40" t="s">
        <v>86</v>
      </c>
      <c r="C10" s="41"/>
      <c r="D10" s="35" t="s">
        <v>30</v>
      </c>
      <c r="E10" s="35" t="s">
        <v>27</v>
      </c>
      <c r="F10" s="35" t="s">
        <v>27</v>
      </c>
      <c r="G10" s="35"/>
      <c r="H10" s="35" t="s">
        <v>28</v>
      </c>
      <c r="I10" s="36" t="n">
        <v>1</v>
      </c>
      <c r="J10" s="37" t="n">
        <v>0</v>
      </c>
      <c r="K10" s="42" t="n">
        <v>0</v>
      </c>
      <c r="L10" s="42" t="n">
        <v>0.2</v>
      </c>
      <c r="M10" s="37" t="n">
        <v>0</v>
      </c>
      <c r="N10" s="42" t="n">
        <v>0</v>
      </c>
      <c r="O10" s="42" t="n">
        <v>0.2</v>
      </c>
      <c r="P10" s="37" t="n">
        <v>0</v>
      </c>
      <c r="Q10" s="37" t="n">
        <v>0</v>
      </c>
      <c r="R10" s="42" t="n">
        <v>0.2</v>
      </c>
      <c r="S10" s="37" t="n">
        <v>0</v>
      </c>
      <c r="T10" s="37" t="n">
        <v>0.2</v>
      </c>
      <c r="U10" s="37" t="n">
        <v>0.2</v>
      </c>
      <c r="V10" s="43" t="n">
        <f aca="false">SUM(J10:U10)</f>
        <v>1</v>
      </c>
      <c r="W10" s="44" t="s">
        <v>87</v>
      </c>
      <c r="X10" s="44"/>
      <c r="Y10" s="44"/>
      <c r="Z10" s="44"/>
      <c r="AA10" s="44"/>
    </row>
    <row r="11" customFormat="false" ht="40.5" hidden="false" customHeight="true" outlineLevel="0" collapsed="false">
      <c r="A11" s="32" t="s">
        <v>83</v>
      </c>
      <c r="B11" s="40" t="s">
        <v>88</v>
      </c>
      <c r="C11" s="34"/>
      <c r="D11" s="35" t="s">
        <v>26</v>
      </c>
      <c r="E11" s="35" t="s">
        <v>27</v>
      </c>
      <c r="F11" s="35" t="s">
        <v>27</v>
      </c>
      <c r="G11" s="35" t="s">
        <v>27</v>
      </c>
      <c r="H11" s="35" t="s">
        <v>28</v>
      </c>
      <c r="I11" s="36" t="n">
        <v>1</v>
      </c>
      <c r="J11" s="37" t="n">
        <v>0</v>
      </c>
      <c r="K11" s="37" t="n">
        <v>0</v>
      </c>
      <c r="L11" s="37" t="n">
        <v>0.25</v>
      </c>
      <c r="M11" s="37" t="n">
        <v>0</v>
      </c>
      <c r="N11" s="37" t="n">
        <v>0</v>
      </c>
      <c r="O11" s="37" t="n">
        <v>0</v>
      </c>
      <c r="P11" s="37" t="n">
        <v>0</v>
      </c>
      <c r="Q11" s="37" t="n">
        <v>0</v>
      </c>
      <c r="R11" s="37" t="n">
        <v>0.35</v>
      </c>
      <c r="S11" s="37" t="n">
        <v>0</v>
      </c>
      <c r="T11" s="37" t="n">
        <v>0.15</v>
      </c>
      <c r="U11" s="37" t="n">
        <v>0.25</v>
      </c>
      <c r="V11" s="43" t="n">
        <f aca="false">SUM(J11:U11)</f>
        <v>1</v>
      </c>
    </row>
    <row r="12" customFormat="false" ht="41.5" hidden="false" customHeight="true" outlineLevel="0" collapsed="false">
      <c r="A12" s="32" t="s">
        <v>83</v>
      </c>
      <c r="B12" s="40" t="s">
        <v>89</v>
      </c>
      <c r="C12" s="34"/>
      <c r="D12" s="35" t="s">
        <v>26</v>
      </c>
      <c r="E12" s="35" t="s">
        <v>27</v>
      </c>
      <c r="F12" s="35" t="s">
        <v>27</v>
      </c>
      <c r="G12" s="35" t="s">
        <v>27</v>
      </c>
      <c r="H12" s="35" t="s">
        <v>28</v>
      </c>
      <c r="I12" s="36" t="n">
        <v>1</v>
      </c>
      <c r="J12" s="37" t="n">
        <v>0</v>
      </c>
      <c r="K12" s="37" t="n">
        <v>0</v>
      </c>
      <c r="L12" s="37" t="n">
        <v>0.25</v>
      </c>
      <c r="M12" s="37" t="n">
        <v>0</v>
      </c>
      <c r="N12" s="37" t="n">
        <v>0</v>
      </c>
      <c r="O12" s="37" t="n">
        <v>0</v>
      </c>
      <c r="P12" s="37" t="n">
        <v>0</v>
      </c>
      <c r="Q12" s="37" t="n">
        <v>0</v>
      </c>
      <c r="R12" s="37" t="n">
        <v>0.4</v>
      </c>
      <c r="S12" s="37" t="n">
        <v>0</v>
      </c>
      <c r="T12" s="37" t="n">
        <v>0.25</v>
      </c>
      <c r="U12" s="37" t="n">
        <v>0.1</v>
      </c>
      <c r="V12" s="38" t="n">
        <f aca="false">SUM(J12:U12)</f>
        <v>1</v>
      </c>
    </row>
    <row r="13" customFormat="false" ht="49.2" hidden="false" customHeight="true" outlineLevel="0" collapsed="false">
      <c r="A13" s="32" t="s">
        <v>83</v>
      </c>
      <c r="B13" s="40" t="s">
        <v>90</v>
      </c>
      <c r="C13" s="34"/>
      <c r="D13" s="35" t="s">
        <v>26</v>
      </c>
      <c r="E13" s="35" t="s">
        <v>27</v>
      </c>
      <c r="F13" s="35" t="s">
        <v>27</v>
      </c>
      <c r="G13" s="35"/>
      <c r="H13" s="35" t="s">
        <v>28</v>
      </c>
      <c r="I13" s="36" t="n">
        <v>1</v>
      </c>
      <c r="J13" s="37" t="n">
        <v>0</v>
      </c>
      <c r="K13" s="37" t="n">
        <v>0</v>
      </c>
      <c r="L13" s="37" t="n">
        <v>0</v>
      </c>
      <c r="M13" s="37" t="n">
        <v>0</v>
      </c>
      <c r="N13" s="37" t="n">
        <v>0</v>
      </c>
      <c r="O13" s="37" t="n">
        <v>0</v>
      </c>
      <c r="P13" s="37" t="n">
        <v>0</v>
      </c>
      <c r="Q13" s="37" t="n">
        <v>0</v>
      </c>
      <c r="R13" s="37" t="n">
        <v>0.4</v>
      </c>
      <c r="S13" s="37" t="n">
        <v>0.05</v>
      </c>
      <c r="T13" s="37" t="n">
        <v>0.25</v>
      </c>
      <c r="U13" s="37" t="n">
        <v>0.25</v>
      </c>
      <c r="V13" s="38" t="n">
        <f aca="false">SUM(J13:U13)</f>
        <v>0.95</v>
      </c>
      <c r="W13" s="44" t="s">
        <v>91</v>
      </c>
      <c r="X13" s="44"/>
      <c r="Y13" s="44"/>
      <c r="Z13" s="44"/>
      <c r="AA13" s="44"/>
      <c r="AB13" s="44"/>
      <c r="AC13" s="44"/>
      <c r="AD13" s="44"/>
      <c r="AE13" s="44"/>
      <c r="AF13" s="44"/>
      <c r="AG13" s="44"/>
      <c r="AH13" s="44"/>
      <c r="AI13" s="44"/>
      <c r="AJ13" s="44"/>
      <c r="AK13" s="44"/>
      <c r="AL13" s="44"/>
      <c r="AM13" s="44"/>
      <c r="AN13" s="44"/>
    </row>
    <row r="14" customFormat="false" ht="53.3" hidden="false" customHeight="true" outlineLevel="0" collapsed="false">
      <c r="A14" s="45" t="s">
        <v>92</v>
      </c>
      <c r="B14" s="46" t="s">
        <v>93</v>
      </c>
      <c r="C14" s="34"/>
      <c r="D14" s="35" t="s">
        <v>26</v>
      </c>
      <c r="E14" s="35" t="s">
        <v>94</v>
      </c>
      <c r="F14" s="35"/>
      <c r="G14" s="35"/>
      <c r="H14" s="35" t="s">
        <v>28</v>
      </c>
      <c r="I14" s="36" t="n">
        <v>1</v>
      </c>
      <c r="J14" s="36" t="n">
        <v>0</v>
      </c>
      <c r="K14" s="36" t="n">
        <v>0</v>
      </c>
      <c r="L14" s="36" t="n">
        <v>0.1</v>
      </c>
      <c r="M14" s="36" t="n">
        <v>0</v>
      </c>
      <c r="N14" s="36" t="n">
        <v>0</v>
      </c>
      <c r="O14" s="36" t="n">
        <v>0</v>
      </c>
      <c r="P14" s="37" t="n">
        <v>0</v>
      </c>
      <c r="Q14" s="37" t="n">
        <v>0</v>
      </c>
      <c r="R14" s="37" t="n">
        <v>0.2</v>
      </c>
      <c r="S14" s="37" t="n">
        <v>0.3</v>
      </c>
      <c r="T14" s="37" t="n">
        <v>0.2</v>
      </c>
      <c r="U14" s="37" t="n">
        <v>0</v>
      </c>
      <c r="V14" s="38" t="n">
        <f aca="false">SUM(J14:U14)</f>
        <v>0.8</v>
      </c>
    </row>
    <row r="15" customFormat="false" ht="44.65" hidden="false" customHeight="true" outlineLevel="0" collapsed="false">
      <c r="A15" s="45" t="s">
        <v>92</v>
      </c>
      <c r="B15" s="46" t="s">
        <v>95</v>
      </c>
      <c r="C15" s="34"/>
      <c r="D15" s="35" t="s">
        <v>26</v>
      </c>
      <c r="E15" s="35" t="s">
        <v>94</v>
      </c>
      <c r="F15" s="35"/>
      <c r="G15" s="35"/>
      <c r="H15" s="35" t="s">
        <v>28</v>
      </c>
      <c r="I15" s="36" t="n">
        <v>1</v>
      </c>
      <c r="J15" s="36" t="n">
        <v>0</v>
      </c>
      <c r="K15" s="36" t="n">
        <v>0.05</v>
      </c>
      <c r="L15" s="36" t="n">
        <v>0.1</v>
      </c>
      <c r="M15" s="36" t="n">
        <v>0</v>
      </c>
      <c r="N15" s="36" t="n">
        <v>0</v>
      </c>
      <c r="O15" s="36" t="n">
        <v>0</v>
      </c>
      <c r="P15" s="37" t="n">
        <v>0</v>
      </c>
      <c r="Q15" s="37" t="n">
        <v>0</v>
      </c>
      <c r="R15" s="37" t="n">
        <v>0</v>
      </c>
      <c r="S15" s="37" t="n">
        <v>0</v>
      </c>
      <c r="T15" s="37" t="n">
        <v>0</v>
      </c>
      <c r="U15" s="37" t="n">
        <v>0</v>
      </c>
      <c r="V15" s="38" t="n">
        <f aca="false">SUM(J15:U15)</f>
        <v>0.15</v>
      </c>
    </row>
    <row r="16" customFormat="false" ht="64.95" hidden="false" customHeight="true" outlineLevel="0" collapsed="false">
      <c r="A16" s="45" t="s">
        <v>92</v>
      </c>
      <c r="B16" s="46" t="s">
        <v>96</v>
      </c>
      <c r="C16" s="41"/>
      <c r="D16" s="35" t="s">
        <v>26</v>
      </c>
      <c r="E16" s="35" t="s">
        <v>94</v>
      </c>
      <c r="F16" s="35"/>
      <c r="G16" s="35"/>
      <c r="H16" s="35" t="s">
        <v>28</v>
      </c>
      <c r="I16" s="36" t="n">
        <v>1</v>
      </c>
      <c r="J16" s="36" t="n">
        <v>0</v>
      </c>
      <c r="K16" s="36" t="n">
        <v>0</v>
      </c>
      <c r="L16" s="36" t="n">
        <v>0</v>
      </c>
      <c r="M16" s="36" t="n">
        <v>0</v>
      </c>
      <c r="N16" s="36" t="n">
        <v>0</v>
      </c>
      <c r="O16" s="36" t="n">
        <v>0</v>
      </c>
      <c r="P16" s="37" t="n">
        <v>0</v>
      </c>
      <c r="Q16" s="37" t="n">
        <v>0</v>
      </c>
      <c r="R16" s="37" t="n">
        <v>0.4</v>
      </c>
      <c r="S16" s="37" t="n">
        <v>0.4</v>
      </c>
      <c r="T16" s="37" t="n">
        <v>0.2</v>
      </c>
      <c r="U16" s="37" t="n">
        <v>0</v>
      </c>
      <c r="V16" s="38" t="n">
        <f aca="false">SUM(J16:U16)</f>
        <v>1</v>
      </c>
    </row>
    <row r="17" customFormat="false" ht="38.7" hidden="false" customHeight="true" outlineLevel="0" collapsed="false">
      <c r="A17" s="45" t="s">
        <v>97</v>
      </c>
      <c r="B17" s="35" t="s">
        <v>61</v>
      </c>
      <c r="C17" s="35" t="s">
        <v>62</v>
      </c>
      <c r="D17" s="35" t="s">
        <v>30</v>
      </c>
      <c r="E17" s="35" t="s">
        <v>27</v>
      </c>
      <c r="F17" s="35"/>
      <c r="G17" s="35"/>
      <c r="H17" s="35" t="s">
        <v>63</v>
      </c>
      <c r="I17" s="35" t="n">
        <v>12</v>
      </c>
      <c r="J17" s="35" t="n">
        <v>1</v>
      </c>
      <c r="K17" s="35" t="n">
        <v>1</v>
      </c>
      <c r="L17" s="35" t="n">
        <v>1</v>
      </c>
      <c r="M17" s="47" t="n">
        <v>1</v>
      </c>
      <c r="N17" s="47" t="n">
        <v>1</v>
      </c>
      <c r="O17" s="47" t="n">
        <v>1</v>
      </c>
      <c r="P17" s="48" t="n">
        <v>1</v>
      </c>
      <c r="Q17" s="48" t="n">
        <v>1</v>
      </c>
      <c r="R17" s="48" t="n">
        <v>1</v>
      </c>
      <c r="S17" s="48" t="n">
        <v>1</v>
      </c>
      <c r="T17" s="48" t="n">
        <v>1</v>
      </c>
      <c r="U17" s="48" t="n">
        <v>1</v>
      </c>
      <c r="V17" s="49" t="n">
        <v>12</v>
      </c>
    </row>
    <row r="18" customFormat="false" ht="48.65" hidden="false" customHeight="true" outlineLevel="0" collapsed="false">
      <c r="A18" s="45" t="s">
        <v>98</v>
      </c>
      <c r="B18" s="35" t="s">
        <v>52</v>
      </c>
      <c r="C18" s="50"/>
      <c r="D18" s="35" t="s">
        <v>26</v>
      </c>
      <c r="E18" s="35" t="s">
        <v>27</v>
      </c>
      <c r="F18" s="35" t="s">
        <v>94</v>
      </c>
      <c r="G18" s="35"/>
      <c r="H18" s="35" t="s">
        <v>28</v>
      </c>
      <c r="I18" s="36" t="n">
        <v>1</v>
      </c>
      <c r="J18" s="36" t="n">
        <v>1</v>
      </c>
      <c r="K18" s="36" t="n">
        <v>1</v>
      </c>
      <c r="L18" s="36" t="n">
        <v>1</v>
      </c>
      <c r="M18" s="36" t="n">
        <v>1</v>
      </c>
      <c r="N18" s="36" t="n">
        <v>1</v>
      </c>
      <c r="O18" s="36" t="n">
        <v>1</v>
      </c>
      <c r="P18" s="36" t="n">
        <v>1</v>
      </c>
      <c r="Q18" s="36" t="n">
        <v>1</v>
      </c>
      <c r="R18" s="36" t="n">
        <v>1</v>
      </c>
      <c r="S18" s="36" t="n">
        <v>1</v>
      </c>
      <c r="T18" s="36" t="n">
        <v>1</v>
      </c>
      <c r="U18" s="36" t="n">
        <v>1</v>
      </c>
      <c r="V18" s="38" t="n">
        <v>1</v>
      </c>
      <c r="W18" s="51" t="s">
        <v>99</v>
      </c>
    </row>
    <row r="19" customFormat="false" ht="63.3" hidden="false" customHeight="true" outlineLevel="0" collapsed="false">
      <c r="A19" s="45" t="s">
        <v>98</v>
      </c>
      <c r="B19" s="35" t="s">
        <v>100</v>
      </c>
      <c r="C19" s="50"/>
      <c r="D19" s="35" t="s">
        <v>26</v>
      </c>
      <c r="E19" s="35" t="s">
        <v>94</v>
      </c>
      <c r="F19" s="35" t="s">
        <v>94</v>
      </c>
      <c r="G19" s="35"/>
      <c r="H19" s="35" t="s">
        <v>28</v>
      </c>
      <c r="I19" s="36" t="n">
        <v>1</v>
      </c>
      <c r="J19" s="36" t="n">
        <v>1</v>
      </c>
      <c r="K19" s="36" t="n">
        <v>1</v>
      </c>
      <c r="L19" s="36" t="n">
        <v>1</v>
      </c>
      <c r="M19" s="36" t="n">
        <v>1</v>
      </c>
      <c r="N19" s="36" t="n">
        <v>1</v>
      </c>
      <c r="O19" s="36" t="n">
        <v>1</v>
      </c>
      <c r="P19" s="36" t="n">
        <v>1</v>
      </c>
      <c r="Q19" s="36" t="n">
        <v>1</v>
      </c>
      <c r="R19" s="36" t="n">
        <v>1</v>
      </c>
      <c r="S19" s="36" t="n">
        <v>1</v>
      </c>
      <c r="T19" s="36" t="n">
        <v>1</v>
      </c>
      <c r="U19" s="36" t="n">
        <v>1</v>
      </c>
      <c r="V19" s="38" t="n">
        <v>1</v>
      </c>
    </row>
    <row r="20" customFormat="false" ht="47.95" hidden="false" customHeight="true" outlineLevel="0" collapsed="false">
      <c r="A20" s="45" t="s">
        <v>98</v>
      </c>
      <c r="B20" s="35" t="s">
        <v>101</v>
      </c>
      <c r="C20" s="50"/>
      <c r="D20" s="35" t="s">
        <v>26</v>
      </c>
      <c r="E20" s="35" t="s">
        <v>94</v>
      </c>
      <c r="F20" s="35" t="s">
        <v>94</v>
      </c>
      <c r="G20" s="35"/>
      <c r="H20" s="35" t="s">
        <v>28</v>
      </c>
      <c r="I20" s="36" t="n">
        <v>1</v>
      </c>
      <c r="J20" s="36" t="n">
        <v>1</v>
      </c>
      <c r="K20" s="36" t="n">
        <v>1</v>
      </c>
      <c r="L20" s="36" t="n">
        <v>1</v>
      </c>
      <c r="M20" s="36" t="n">
        <v>1</v>
      </c>
      <c r="N20" s="36" t="n">
        <v>1</v>
      </c>
      <c r="O20" s="36" t="n">
        <v>1</v>
      </c>
      <c r="P20" s="36" t="n">
        <v>1</v>
      </c>
      <c r="Q20" s="36" t="n">
        <v>1</v>
      </c>
      <c r="R20" s="36" t="n">
        <v>1</v>
      </c>
      <c r="S20" s="36" t="n">
        <v>1</v>
      </c>
      <c r="T20" s="36" t="n">
        <v>1</v>
      </c>
      <c r="U20" s="36" t="n">
        <v>1</v>
      </c>
      <c r="V20" s="38" t="n">
        <v>1</v>
      </c>
    </row>
    <row r="21" customFormat="false" ht="47.95" hidden="false" customHeight="true" outlineLevel="0" collapsed="false">
      <c r="A21" s="45" t="s">
        <v>98</v>
      </c>
      <c r="B21" s="35" t="s">
        <v>102</v>
      </c>
      <c r="C21" s="50"/>
      <c r="D21" s="35" t="s">
        <v>26</v>
      </c>
      <c r="E21" s="35" t="s">
        <v>94</v>
      </c>
      <c r="F21" s="35" t="s">
        <v>94</v>
      </c>
      <c r="G21" s="35"/>
      <c r="H21" s="35" t="s">
        <v>28</v>
      </c>
      <c r="I21" s="36" t="n">
        <v>1</v>
      </c>
      <c r="J21" s="36" t="n">
        <v>1</v>
      </c>
      <c r="K21" s="36" t="n">
        <v>1</v>
      </c>
      <c r="L21" s="36" t="n">
        <v>1</v>
      </c>
      <c r="M21" s="36" t="n">
        <v>1</v>
      </c>
      <c r="N21" s="36" t="n">
        <v>1</v>
      </c>
      <c r="O21" s="36" t="n">
        <v>1</v>
      </c>
      <c r="P21" s="36" t="n">
        <v>1</v>
      </c>
      <c r="Q21" s="36" t="n">
        <v>1</v>
      </c>
      <c r="R21" s="36" t="n">
        <v>1</v>
      </c>
      <c r="S21" s="36" t="n">
        <v>1</v>
      </c>
      <c r="T21" s="36" t="n">
        <v>1</v>
      </c>
      <c r="U21" s="36" t="n">
        <v>1</v>
      </c>
      <c r="V21" s="38" t="n">
        <v>1</v>
      </c>
    </row>
    <row r="22" customFormat="false" ht="52.65" hidden="false" customHeight="true" outlineLevel="0" collapsed="false">
      <c r="A22" s="45" t="s">
        <v>98</v>
      </c>
      <c r="B22" s="35" t="s">
        <v>103</v>
      </c>
      <c r="C22" s="50"/>
      <c r="D22" s="35" t="s">
        <v>26</v>
      </c>
      <c r="E22" s="35" t="s">
        <v>94</v>
      </c>
      <c r="F22" s="35" t="s">
        <v>94</v>
      </c>
      <c r="G22" s="35"/>
      <c r="H22" s="35" t="s">
        <v>28</v>
      </c>
      <c r="I22" s="36" t="n">
        <v>1</v>
      </c>
      <c r="J22" s="36" t="s">
        <v>104</v>
      </c>
      <c r="K22" s="36" t="s">
        <v>104</v>
      </c>
      <c r="L22" s="36" t="s">
        <v>104</v>
      </c>
      <c r="M22" s="36" t="s">
        <v>104</v>
      </c>
      <c r="N22" s="36" t="s">
        <v>104</v>
      </c>
      <c r="O22" s="36" t="s">
        <v>104</v>
      </c>
      <c r="P22" s="36" t="s">
        <v>104</v>
      </c>
      <c r="Q22" s="36" t="s">
        <v>104</v>
      </c>
      <c r="R22" s="36" t="s">
        <v>104</v>
      </c>
      <c r="S22" s="36" t="s">
        <v>104</v>
      </c>
      <c r="T22" s="36" t="s">
        <v>104</v>
      </c>
      <c r="U22" s="36" t="s">
        <v>104</v>
      </c>
      <c r="V22" s="38" t="n">
        <v>0</v>
      </c>
      <c r="W22" s="52" t="s">
        <v>105</v>
      </c>
      <c r="X22" s="52"/>
    </row>
    <row r="23" customFormat="false" ht="28.35" hidden="false" customHeight="true" outlineLevel="0" collapsed="false">
      <c r="A23" s="49" t="s">
        <v>106</v>
      </c>
      <c r="B23" s="53" t="s">
        <v>45</v>
      </c>
      <c r="C23" s="48" t="s">
        <v>46</v>
      </c>
      <c r="D23" s="48" t="s">
        <v>26</v>
      </c>
      <c r="E23" s="48" t="s">
        <v>27</v>
      </c>
      <c r="F23" s="48" t="s">
        <v>107</v>
      </c>
      <c r="G23" s="48"/>
      <c r="H23" s="48" t="s">
        <v>47</v>
      </c>
      <c r="I23" s="54" t="n">
        <v>4500000</v>
      </c>
      <c r="J23" s="54" t="n">
        <v>212991</v>
      </c>
      <c r="K23" s="54" t="n">
        <v>905610</v>
      </c>
      <c r="L23" s="54" t="n">
        <v>310274</v>
      </c>
      <c r="M23" s="55" t="n">
        <v>290379</v>
      </c>
      <c r="N23" s="55" t="n">
        <v>367100</v>
      </c>
      <c r="O23" s="55" t="n">
        <v>310093</v>
      </c>
      <c r="P23" s="55" t="n">
        <v>359307</v>
      </c>
      <c r="Q23" s="55" t="n">
        <v>377179</v>
      </c>
      <c r="R23" s="55" t="n">
        <v>410003</v>
      </c>
      <c r="S23" s="55" t="n">
        <v>397970</v>
      </c>
      <c r="T23" s="55" t="n">
        <v>579798</v>
      </c>
      <c r="U23" s="55" t="n">
        <v>615517</v>
      </c>
      <c r="V23" s="56" t="n">
        <f aca="false">SUM(J23:U23)</f>
        <v>5136221</v>
      </c>
    </row>
    <row r="24" customFormat="false" ht="35.35" hidden="false" customHeight="false" outlineLevel="0" collapsed="false">
      <c r="A24" s="32" t="s">
        <v>108</v>
      </c>
      <c r="B24" s="35" t="s">
        <v>109</v>
      </c>
      <c r="C24" s="57" t="s">
        <v>110</v>
      </c>
      <c r="D24" s="57" t="s">
        <v>26</v>
      </c>
      <c r="E24" s="57"/>
      <c r="F24" s="57" t="s">
        <v>94</v>
      </c>
      <c r="G24" s="57"/>
      <c r="H24" s="57" t="s">
        <v>28</v>
      </c>
      <c r="I24" s="58" t="n">
        <v>1</v>
      </c>
      <c r="J24" s="59" t="n">
        <v>0</v>
      </c>
      <c r="K24" s="59" t="n">
        <v>0</v>
      </c>
      <c r="L24" s="59" t="n">
        <v>0.25</v>
      </c>
      <c r="M24" s="59" t="n">
        <v>0</v>
      </c>
      <c r="N24" s="59" t="n">
        <v>0</v>
      </c>
      <c r="O24" s="59" t="n">
        <v>0.5</v>
      </c>
      <c r="P24" s="59" t="n">
        <v>0</v>
      </c>
      <c r="Q24" s="59" t="n">
        <v>0</v>
      </c>
      <c r="R24" s="59" t="n">
        <v>0.2</v>
      </c>
      <c r="S24" s="59" t="n">
        <v>0</v>
      </c>
      <c r="T24" s="59" t="n">
        <v>0</v>
      </c>
      <c r="U24" s="59" t="n">
        <v>0.1</v>
      </c>
      <c r="V24" s="59" t="n">
        <v>1</v>
      </c>
    </row>
    <row r="25" customFormat="false" ht="18.45" hidden="false" customHeight="false" outlineLevel="0" collapsed="false">
      <c r="A25" s="32" t="s">
        <v>108</v>
      </c>
      <c r="B25" s="35" t="s">
        <v>111</v>
      </c>
      <c r="C25" s="57" t="s">
        <v>110</v>
      </c>
      <c r="D25" s="57" t="s">
        <v>26</v>
      </c>
      <c r="E25" s="57"/>
      <c r="F25" s="57" t="s">
        <v>94</v>
      </c>
      <c r="G25" s="57"/>
      <c r="H25" s="57" t="s">
        <v>28</v>
      </c>
      <c r="I25" s="58" t="n">
        <v>1</v>
      </c>
      <c r="J25" s="59" t="n">
        <v>0</v>
      </c>
      <c r="K25" s="59" t="n">
        <v>0</v>
      </c>
      <c r="L25" s="59" t="n">
        <v>0.25</v>
      </c>
      <c r="M25" s="59" t="n">
        <v>0</v>
      </c>
      <c r="N25" s="59" t="n">
        <v>0</v>
      </c>
      <c r="O25" s="59" t="n">
        <v>0.45</v>
      </c>
      <c r="P25" s="59" t="n">
        <v>0</v>
      </c>
      <c r="Q25" s="59" t="n">
        <v>0</v>
      </c>
      <c r="R25" s="59" t="n">
        <v>0.2</v>
      </c>
      <c r="S25" s="59" t="n">
        <v>0</v>
      </c>
      <c r="T25" s="59" t="n">
        <v>0</v>
      </c>
      <c r="U25" s="59" t="n">
        <v>0.1</v>
      </c>
      <c r="V25" s="60" t="n">
        <v>0.8</v>
      </c>
    </row>
    <row r="26" customFormat="false" ht="41.85" hidden="false" customHeight="true" outlineLevel="0" collapsed="false">
      <c r="A26" s="61" t="s">
        <v>112</v>
      </c>
      <c r="B26" s="33" t="s">
        <v>113</v>
      </c>
      <c r="C26" s="62" t="s">
        <v>114</v>
      </c>
      <c r="D26" s="35" t="s">
        <v>115</v>
      </c>
      <c r="E26" s="35"/>
      <c r="F26" s="35" t="s">
        <v>27</v>
      </c>
      <c r="G26" s="35"/>
      <c r="H26" s="35" t="s">
        <v>28</v>
      </c>
      <c r="I26" s="36" t="n">
        <v>1</v>
      </c>
      <c r="J26" s="36" t="n">
        <v>0.032</v>
      </c>
      <c r="K26" s="36" t="n">
        <v>0.032</v>
      </c>
      <c r="L26" s="36" t="n">
        <v>0.05</v>
      </c>
      <c r="M26" s="36" t="n">
        <v>0.05</v>
      </c>
      <c r="N26" s="36" t="n">
        <v>0.17</v>
      </c>
      <c r="O26" s="36" t="n">
        <v>0.05</v>
      </c>
      <c r="P26" s="37" t="n">
        <v>0.0511</v>
      </c>
      <c r="Q26" s="37" t="n">
        <v>0.116</v>
      </c>
      <c r="R26" s="37" t="n">
        <v>0.184</v>
      </c>
      <c r="S26" s="37" t="n">
        <v>0.05</v>
      </c>
      <c r="T26" s="37" t="n">
        <v>0.05</v>
      </c>
      <c r="U26" s="37" t="n">
        <v>0.06</v>
      </c>
      <c r="V26" s="38" t="n">
        <f aca="false">SUM(J26:U26)</f>
        <v>0.8951</v>
      </c>
    </row>
    <row r="27" customFormat="false" ht="28.35" hidden="false" customHeight="true" outlineLevel="0" collapsed="false">
      <c r="A27" s="61" t="s">
        <v>112</v>
      </c>
      <c r="B27" s="33" t="s">
        <v>116</v>
      </c>
      <c r="C27" s="62" t="s">
        <v>117</v>
      </c>
      <c r="D27" s="35" t="s">
        <v>115</v>
      </c>
      <c r="E27" s="35"/>
      <c r="F27" s="35" t="s">
        <v>94</v>
      </c>
      <c r="G27" s="35"/>
      <c r="H27" s="35" t="s">
        <v>28</v>
      </c>
      <c r="I27" s="36" t="n">
        <v>1</v>
      </c>
      <c r="J27" s="36" t="n">
        <v>0.07</v>
      </c>
      <c r="K27" s="36" t="n">
        <v>0.195</v>
      </c>
      <c r="L27" s="36" t="n">
        <v>0.07</v>
      </c>
      <c r="M27" s="36" t="n">
        <v>0.02</v>
      </c>
      <c r="N27" s="36" t="n">
        <v>0.02</v>
      </c>
      <c r="O27" s="36" t="n">
        <v>0.02</v>
      </c>
      <c r="P27" s="37" t="n">
        <v>0.02</v>
      </c>
      <c r="Q27" s="37" t="n">
        <v>0.02</v>
      </c>
      <c r="R27" s="37" t="n">
        <v>0.145</v>
      </c>
      <c r="S27" s="37" t="n">
        <v>0.12</v>
      </c>
      <c r="T27" s="37" t="n">
        <v>0.15</v>
      </c>
      <c r="U27" s="37" t="n">
        <v>0.15</v>
      </c>
      <c r="V27" s="38" t="n">
        <f aca="false">SUM(J27:U27)</f>
        <v>1</v>
      </c>
    </row>
    <row r="28" customFormat="false" ht="44.95" hidden="false" customHeight="true" outlineLevel="0" collapsed="false">
      <c r="A28" s="61" t="s">
        <v>112</v>
      </c>
      <c r="B28" s="33" t="s">
        <v>118</v>
      </c>
      <c r="C28" s="62" t="s">
        <v>119</v>
      </c>
      <c r="D28" s="35" t="s">
        <v>115</v>
      </c>
      <c r="E28" s="35"/>
      <c r="F28" s="35" t="s">
        <v>94</v>
      </c>
      <c r="G28" s="35"/>
      <c r="H28" s="35" t="s">
        <v>28</v>
      </c>
      <c r="I28" s="36" t="n">
        <v>1</v>
      </c>
      <c r="J28" s="36" t="n">
        <v>0</v>
      </c>
      <c r="K28" s="36" t="n">
        <v>0.062</v>
      </c>
      <c r="L28" s="36" t="n">
        <v>0.089</v>
      </c>
      <c r="M28" s="36" t="n">
        <v>0.008</v>
      </c>
      <c r="N28" s="36" t="n">
        <v>0.029</v>
      </c>
      <c r="O28" s="36" t="n">
        <v>0.091</v>
      </c>
      <c r="P28" s="37" t="n">
        <v>0</v>
      </c>
      <c r="Q28" s="37" t="n">
        <v>0.044</v>
      </c>
      <c r="R28" s="37" t="n">
        <v>0.016</v>
      </c>
      <c r="S28" s="37" t="n">
        <v>0.1</v>
      </c>
      <c r="T28" s="37" t="n">
        <v>0.1</v>
      </c>
      <c r="U28" s="37" t="n">
        <v>0.17</v>
      </c>
      <c r="V28" s="38" t="n">
        <f aca="false">SUM(J28:U28)</f>
        <v>0.709</v>
      </c>
    </row>
    <row r="29" customFormat="false" ht="41.2" hidden="false" customHeight="true" outlineLevel="0" collapsed="false">
      <c r="A29" s="61" t="s">
        <v>112</v>
      </c>
      <c r="B29" s="33" t="s">
        <v>120</v>
      </c>
      <c r="C29" s="62" t="s">
        <v>121</v>
      </c>
      <c r="D29" s="35" t="s">
        <v>115</v>
      </c>
      <c r="E29" s="35"/>
      <c r="F29" s="35" t="s">
        <v>94</v>
      </c>
      <c r="G29" s="35"/>
      <c r="H29" s="35" t="s">
        <v>28</v>
      </c>
      <c r="I29" s="36" t="n">
        <v>1</v>
      </c>
      <c r="J29" s="36" t="n">
        <v>0</v>
      </c>
      <c r="K29" s="36" t="n">
        <v>0</v>
      </c>
      <c r="L29" s="36" t="n">
        <v>0</v>
      </c>
      <c r="M29" s="36" t="n">
        <v>0</v>
      </c>
      <c r="N29" s="36" t="n">
        <v>0</v>
      </c>
      <c r="O29" s="36" t="n">
        <v>0</v>
      </c>
      <c r="P29" s="37" t="n">
        <v>0.166</v>
      </c>
      <c r="Q29" s="37" t="n">
        <v>0.333</v>
      </c>
      <c r="R29" s="37" t="n">
        <v>0</v>
      </c>
      <c r="S29" s="37" t="n">
        <v>0.1</v>
      </c>
      <c r="T29" s="37" t="n">
        <v>0.2</v>
      </c>
      <c r="U29" s="37" t="n">
        <v>0.2</v>
      </c>
      <c r="V29" s="38" t="n">
        <f aca="false">SUM(J29:U29)</f>
        <v>0.999</v>
      </c>
    </row>
    <row r="30" customFormat="false" ht="44.35" hidden="false" customHeight="true" outlineLevel="0" collapsed="false">
      <c r="A30" s="61" t="s">
        <v>112</v>
      </c>
      <c r="B30" s="33" t="s">
        <v>122</v>
      </c>
      <c r="C30" s="62" t="s">
        <v>123</v>
      </c>
      <c r="D30" s="35" t="s">
        <v>115</v>
      </c>
      <c r="E30" s="35"/>
      <c r="F30" s="35" t="s">
        <v>94</v>
      </c>
      <c r="G30" s="35"/>
      <c r="H30" s="35" t="s">
        <v>28</v>
      </c>
      <c r="I30" s="36" t="n">
        <v>1</v>
      </c>
      <c r="J30" s="36" t="n">
        <v>0</v>
      </c>
      <c r="K30" s="36" t="n">
        <v>0</v>
      </c>
      <c r="L30" s="36" t="n">
        <v>0</v>
      </c>
      <c r="M30" s="36" t="n">
        <v>0</v>
      </c>
      <c r="N30" s="36" t="n">
        <v>0.7</v>
      </c>
      <c r="O30" s="36" t="n">
        <v>0</v>
      </c>
      <c r="P30" s="37" t="n">
        <v>0</v>
      </c>
      <c r="Q30" s="37" t="n">
        <v>0.15</v>
      </c>
      <c r="R30" s="37" t="n">
        <v>0</v>
      </c>
      <c r="S30" s="37" t="n">
        <v>0.05</v>
      </c>
      <c r="T30" s="37" t="n">
        <v>0.05</v>
      </c>
      <c r="U30" s="37" t="n">
        <v>0.05</v>
      </c>
      <c r="V30" s="38" t="n">
        <f aca="false">SUM(J30:U30)</f>
        <v>1</v>
      </c>
    </row>
    <row r="31" customFormat="false" ht="54.35" hidden="false" customHeight="true" outlineLevel="0" collapsed="false">
      <c r="A31" s="45" t="s">
        <v>124</v>
      </c>
      <c r="B31" s="63" t="s">
        <v>125</v>
      </c>
      <c r="C31" s="63" t="s">
        <v>126</v>
      </c>
      <c r="D31" s="35" t="s">
        <v>26</v>
      </c>
      <c r="E31" s="35" t="s">
        <v>27</v>
      </c>
      <c r="F31" s="35" t="s">
        <v>27</v>
      </c>
      <c r="G31" s="35"/>
      <c r="H31" s="35" t="s">
        <v>28</v>
      </c>
      <c r="I31" s="36" t="n">
        <v>1</v>
      </c>
      <c r="J31" s="36" t="n">
        <v>0.1</v>
      </c>
      <c r="K31" s="36" t="n">
        <v>0</v>
      </c>
      <c r="L31" s="36" t="n">
        <v>0</v>
      </c>
      <c r="M31" s="37" t="n">
        <v>0</v>
      </c>
      <c r="N31" s="37" t="n">
        <v>0</v>
      </c>
      <c r="O31" s="37" t="n">
        <v>0</v>
      </c>
      <c r="P31" s="36" t="n">
        <v>0.15</v>
      </c>
      <c r="Q31" s="36" t="n">
        <v>0.2</v>
      </c>
      <c r="R31" s="36" t="n">
        <v>0.1</v>
      </c>
      <c r="S31" s="37" t="n">
        <v>0.1</v>
      </c>
      <c r="T31" s="37" t="n">
        <v>0.15</v>
      </c>
      <c r="U31" s="37" t="n">
        <v>0.15</v>
      </c>
      <c r="V31" s="38" t="n">
        <f aca="false">SUM(J31:U31)</f>
        <v>0.95</v>
      </c>
    </row>
    <row r="32" customFormat="false" ht="43.8" hidden="false" customHeight="false" outlineLevel="0" collapsed="false">
      <c r="A32" s="45" t="s">
        <v>124</v>
      </c>
      <c r="B32" s="63" t="s">
        <v>127</v>
      </c>
      <c r="C32" s="63" t="s">
        <v>128</v>
      </c>
      <c r="D32" s="35" t="s">
        <v>26</v>
      </c>
      <c r="E32" s="35" t="s">
        <v>27</v>
      </c>
      <c r="F32" s="35" t="s">
        <v>27</v>
      </c>
      <c r="G32" s="35"/>
      <c r="H32" s="35" t="s">
        <v>28</v>
      </c>
      <c r="I32" s="36" t="n">
        <v>1</v>
      </c>
      <c r="J32" s="36" t="n">
        <v>0.1</v>
      </c>
      <c r="K32" s="36" t="n">
        <v>0.1</v>
      </c>
      <c r="L32" s="36" t="n">
        <v>0.05</v>
      </c>
      <c r="M32" s="37" t="n">
        <v>0</v>
      </c>
      <c r="N32" s="37" t="n">
        <v>0.05</v>
      </c>
      <c r="O32" s="37" t="n">
        <v>0.1</v>
      </c>
      <c r="P32" s="36" t="n">
        <v>0.15</v>
      </c>
      <c r="Q32" s="36" t="n">
        <v>0.15</v>
      </c>
      <c r="R32" s="36" t="n">
        <v>0.1</v>
      </c>
      <c r="S32" s="37" t="n">
        <v>0</v>
      </c>
      <c r="T32" s="37" t="n">
        <v>0.1</v>
      </c>
      <c r="U32" s="37" t="n">
        <v>0.1</v>
      </c>
      <c r="V32" s="38" t="n">
        <f aca="false">SUM(J32:U32)</f>
        <v>1</v>
      </c>
    </row>
    <row r="33" customFormat="false" ht="28.35" hidden="false" customHeight="true" outlineLevel="0" collapsed="false">
      <c r="A33" s="45" t="s">
        <v>124</v>
      </c>
      <c r="B33" s="63" t="s">
        <v>129</v>
      </c>
      <c r="C33" s="63" t="s">
        <v>130</v>
      </c>
      <c r="D33" s="35" t="s">
        <v>26</v>
      </c>
      <c r="E33" s="35" t="s">
        <v>27</v>
      </c>
      <c r="F33" s="35" t="s">
        <v>27</v>
      </c>
      <c r="G33" s="35"/>
      <c r="H33" s="35" t="s">
        <v>28</v>
      </c>
      <c r="I33" s="36" t="n">
        <v>1</v>
      </c>
      <c r="J33" s="36" t="n">
        <v>0.05</v>
      </c>
      <c r="K33" s="36" t="n">
        <v>0.05</v>
      </c>
      <c r="L33" s="36" t="n">
        <v>0</v>
      </c>
      <c r="M33" s="37" t="n">
        <v>0</v>
      </c>
      <c r="N33" s="37" t="n">
        <v>0</v>
      </c>
      <c r="O33" s="37" t="n">
        <v>0</v>
      </c>
      <c r="P33" s="36" t="n">
        <v>0.05</v>
      </c>
      <c r="Q33" s="36" t="n">
        <v>0.05</v>
      </c>
      <c r="R33" s="36" t="n">
        <v>0.05</v>
      </c>
      <c r="S33" s="37" t="n">
        <v>0</v>
      </c>
      <c r="T33" s="37" t="n">
        <v>0.15</v>
      </c>
      <c r="U33" s="37" t="n">
        <v>0.2</v>
      </c>
      <c r="V33" s="38" t="n">
        <f aca="false">SUM(J33:U33)</f>
        <v>0.6</v>
      </c>
    </row>
    <row r="34" customFormat="false" ht="26.9" hidden="false" customHeight="false" outlineLevel="0" collapsed="false">
      <c r="A34" s="45" t="s">
        <v>124</v>
      </c>
      <c r="B34" s="63" t="s">
        <v>131</v>
      </c>
      <c r="C34" s="63" t="s">
        <v>132</v>
      </c>
      <c r="D34" s="35" t="s">
        <v>30</v>
      </c>
      <c r="E34" s="35"/>
      <c r="F34" s="35" t="s">
        <v>27</v>
      </c>
      <c r="G34" s="35"/>
      <c r="H34" s="35" t="s">
        <v>28</v>
      </c>
      <c r="I34" s="36" t="n">
        <v>1</v>
      </c>
      <c r="J34" s="36" t="n">
        <v>0.1</v>
      </c>
      <c r="K34" s="36" t="n">
        <v>0.05</v>
      </c>
      <c r="L34" s="36" t="n">
        <v>0</v>
      </c>
      <c r="M34" s="37" t="n">
        <v>0</v>
      </c>
      <c r="N34" s="37" t="n">
        <v>0</v>
      </c>
      <c r="O34" s="37" t="n">
        <v>0.05</v>
      </c>
      <c r="P34" s="36" t="n">
        <v>0.05</v>
      </c>
      <c r="Q34" s="36" t="n">
        <v>0.05</v>
      </c>
      <c r="R34" s="36" t="n">
        <v>0.2</v>
      </c>
      <c r="S34" s="37" t="n">
        <v>0</v>
      </c>
      <c r="T34" s="37" t="n">
        <v>0.1</v>
      </c>
      <c r="U34" s="37" t="n">
        <v>0.1</v>
      </c>
      <c r="V34" s="38" t="n">
        <f aca="false">SUM(J34:U34)</f>
        <v>0.7</v>
      </c>
    </row>
    <row r="35" customFormat="false" ht="52.3" hidden="false" customHeight="false" outlineLevel="0" collapsed="false">
      <c r="A35" s="45" t="s">
        <v>124</v>
      </c>
      <c r="B35" s="63" t="s">
        <v>133</v>
      </c>
      <c r="C35" s="63" t="s">
        <v>134</v>
      </c>
      <c r="D35" s="35" t="s">
        <v>26</v>
      </c>
      <c r="E35" s="35" t="s">
        <v>27</v>
      </c>
      <c r="F35" s="35" t="s">
        <v>27</v>
      </c>
      <c r="G35" s="35"/>
      <c r="H35" s="35" t="s">
        <v>28</v>
      </c>
      <c r="I35" s="36" t="n">
        <v>1</v>
      </c>
      <c r="J35" s="36" t="n">
        <v>0.1</v>
      </c>
      <c r="K35" s="36" t="n">
        <v>0.1</v>
      </c>
      <c r="L35" s="36" t="n">
        <v>0.1</v>
      </c>
      <c r="M35" s="37" t="n">
        <v>0.05</v>
      </c>
      <c r="N35" s="37" t="n">
        <v>0.05</v>
      </c>
      <c r="O35" s="37" t="n">
        <v>0.05</v>
      </c>
      <c r="P35" s="36" t="n">
        <v>0.15</v>
      </c>
      <c r="Q35" s="36" t="n">
        <v>0.15</v>
      </c>
      <c r="R35" s="36" t="n">
        <v>0.25</v>
      </c>
      <c r="S35" s="37" t="n">
        <v>0</v>
      </c>
      <c r="T35" s="37" t="n">
        <v>0</v>
      </c>
      <c r="U35" s="37" t="n">
        <v>0</v>
      </c>
      <c r="V35" s="38" t="n">
        <f aca="false">SUM(J35:U35)</f>
        <v>1</v>
      </c>
    </row>
    <row r="36" customFormat="false" ht="58.7" hidden="false" customHeight="true" outlineLevel="0" collapsed="false">
      <c r="A36" s="45" t="s">
        <v>135</v>
      </c>
      <c r="B36" s="46" t="s">
        <v>136</v>
      </c>
      <c r="C36" s="34"/>
      <c r="D36" s="64" t="s">
        <v>30</v>
      </c>
      <c r="E36" s="35" t="s">
        <v>27</v>
      </c>
      <c r="F36" s="35"/>
      <c r="G36" s="35"/>
      <c r="H36" s="35" t="s">
        <v>28</v>
      </c>
      <c r="I36" s="36" t="n">
        <v>1</v>
      </c>
      <c r="J36" s="36" t="n">
        <v>1</v>
      </c>
      <c r="K36" s="36" t="n">
        <v>1</v>
      </c>
      <c r="L36" s="37" t="n">
        <v>0</v>
      </c>
      <c r="M36" s="37" t="n">
        <v>1</v>
      </c>
      <c r="N36" s="37" t="n">
        <v>1</v>
      </c>
      <c r="O36" s="36" t="n">
        <v>0</v>
      </c>
      <c r="P36" s="37" t="n">
        <v>1</v>
      </c>
      <c r="Q36" s="37" t="n">
        <v>1</v>
      </c>
      <c r="R36" s="37" t="n">
        <v>1</v>
      </c>
      <c r="S36" s="37" t="n">
        <v>1</v>
      </c>
      <c r="T36" s="37" t="n">
        <v>1</v>
      </c>
      <c r="U36" s="37" t="n">
        <v>1</v>
      </c>
      <c r="V36" s="38" t="n">
        <v>1</v>
      </c>
    </row>
    <row r="37" customFormat="false" ht="39.35" hidden="false" customHeight="true" outlineLevel="0" collapsed="false">
      <c r="A37" s="45" t="s">
        <v>135</v>
      </c>
      <c r="B37" s="46" t="s">
        <v>137</v>
      </c>
      <c r="C37" s="34"/>
      <c r="D37" s="35" t="s">
        <v>30</v>
      </c>
      <c r="E37" s="35" t="s">
        <v>27</v>
      </c>
      <c r="F37" s="35"/>
      <c r="G37" s="35"/>
      <c r="H37" s="35" t="s">
        <v>28</v>
      </c>
      <c r="I37" s="36" t="n">
        <v>1</v>
      </c>
      <c r="J37" s="36" t="n">
        <v>0</v>
      </c>
      <c r="K37" s="36" t="n">
        <v>0</v>
      </c>
      <c r="L37" s="37" t="n">
        <v>0</v>
      </c>
      <c r="M37" s="37" t="n">
        <v>0</v>
      </c>
      <c r="N37" s="37" t="n">
        <v>0</v>
      </c>
      <c r="O37" s="36" t="n">
        <v>0</v>
      </c>
      <c r="P37" s="37" t="n">
        <v>1</v>
      </c>
      <c r="Q37" s="37" t="n">
        <v>1</v>
      </c>
      <c r="R37" s="37" t="n">
        <v>1</v>
      </c>
      <c r="S37" s="37" t="n">
        <v>1</v>
      </c>
      <c r="T37" s="37" t="n">
        <v>1</v>
      </c>
      <c r="U37" s="37" t="n">
        <v>1</v>
      </c>
      <c r="V37" s="38" t="n">
        <v>1</v>
      </c>
    </row>
    <row r="38" customFormat="false" ht="36.2" hidden="false" customHeight="true" outlineLevel="0" collapsed="false">
      <c r="A38" s="45" t="s">
        <v>135</v>
      </c>
      <c r="B38" s="46" t="s">
        <v>138</v>
      </c>
      <c r="C38" s="41"/>
      <c r="D38" s="35" t="s">
        <v>30</v>
      </c>
      <c r="E38" s="35" t="s">
        <v>27</v>
      </c>
      <c r="F38" s="35"/>
      <c r="G38" s="35"/>
      <c r="H38" s="35" t="s">
        <v>28</v>
      </c>
      <c r="I38" s="36" t="n">
        <v>1</v>
      </c>
      <c r="J38" s="36" t="n">
        <v>1</v>
      </c>
      <c r="K38" s="36" t="n">
        <f aca="false">0/46390</f>
        <v>0</v>
      </c>
      <c r="L38" s="37" t="n">
        <v>0</v>
      </c>
      <c r="M38" s="37" t="n">
        <v>0</v>
      </c>
      <c r="N38" s="37" t="n">
        <v>0</v>
      </c>
      <c r="O38" s="36" t="n">
        <v>0</v>
      </c>
      <c r="P38" s="37" t="n">
        <v>0</v>
      </c>
      <c r="Q38" s="37" t="n">
        <v>1</v>
      </c>
      <c r="R38" s="42" t="n">
        <v>1</v>
      </c>
      <c r="S38" s="65" t="n">
        <v>1</v>
      </c>
      <c r="T38" s="37" t="n">
        <v>1</v>
      </c>
      <c r="U38" s="37" t="n">
        <v>1</v>
      </c>
      <c r="V38" s="38" t="n">
        <v>1</v>
      </c>
    </row>
    <row r="39" customFormat="false" ht="34.95" hidden="false" customHeight="true" outlineLevel="0" collapsed="false">
      <c r="A39" s="45" t="s">
        <v>135</v>
      </c>
      <c r="B39" s="46" t="s">
        <v>139</v>
      </c>
      <c r="C39" s="41"/>
      <c r="D39" s="35" t="s">
        <v>30</v>
      </c>
      <c r="E39" s="35" t="s">
        <v>27</v>
      </c>
      <c r="F39" s="35"/>
      <c r="G39" s="35"/>
      <c r="H39" s="35" t="s">
        <v>28</v>
      </c>
      <c r="I39" s="36" t="n">
        <v>1</v>
      </c>
      <c r="J39" s="36" t="n">
        <v>0</v>
      </c>
      <c r="K39" s="36" t="n">
        <f aca="false">0/46390</f>
        <v>0</v>
      </c>
      <c r="L39" s="37" t="n">
        <v>0</v>
      </c>
      <c r="M39" s="37" t="n">
        <v>1</v>
      </c>
      <c r="N39" s="37" t="n">
        <v>1</v>
      </c>
      <c r="O39" s="36" t="n">
        <v>0</v>
      </c>
      <c r="P39" s="37" t="n">
        <v>1</v>
      </c>
      <c r="Q39" s="37" t="n">
        <v>1</v>
      </c>
      <c r="R39" s="42" t="n">
        <v>1</v>
      </c>
      <c r="S39" s="65" t="n">
        <v>1</v>
      </c>
      <c r="T39" s="37" t="n">
        <v>1</v>
      </c>
      <c r="U39" s="37" t="n">
        <v>1</v>
      </c>
      <c r="V39" s="43" t="n">
        <v>1</v>
      </c>
    </row>
    <row r="40" customFormat="false" ht="39.35" hidden="false" customHeight="true" outlineLevel="0" collapsed="false">
      <c r="A40" s="45" t="s">
        <v>135</v>
      </c>
      <c r="B40" s="46" t="s">
        <v>140</v>
      </c>
      <c r="C40" s="41"/>
      <c r="D40" s="35" t="s">
        <v>30</v>
      </c>
      <c r="E40" s="35" t="s">
        <v>27</v>
      </c>
      <c r="F40" s="35"/>
      <c r="G40" s="35"/>
      <c r="H40" s="35" t="s">
        <v>28</v>
      </c>
      <c r="I40" s="36" t="n">
        <v>1</v>
      </c>
      <c r="J40" s="36" t="n">
        <v>1</v>
      </c>
      <c r="K40" s="36" t="n">
        <v>1</v>
      </c>
      <c r="L40" s="37" t="n">
        <v>0</v>
      </c>
      <c r="M40" s="37" t="n">
        <v>1</v>
      </c>
      <c r="N40" s="37" t="n">
        <v>1</v>
      </c>
      <c r="O40" s="36" t="n">
        <v>0</v>
      </c>
      <c r="P40" s="37" t="n">
        <v>1</v>
      </c>
      <c r="Q40" s="37" t="n">
        <v>1</v>
      </c>
      <c r="R40" s="42" t="n">
        <v>1</v>
      </c>
      <c r="S40" s="65" t="n">
        <v>1</v>
      </c>
      <c r="T40" s="37" t="n">
        <v>1</v>
      </c>
      <c r="U40" s="37" t="n">
        <v>1</v>
      </c>
      <c r="V40" s="43" t="n">
        <v>1</v>
      </c>
    </row>
    <row r="41" customFormat="false" ht="28.35" hidden="false" customHeight="true" outlineLevel="0" collapsed="false">
      <c r="A41" s="32" t="s">
        <v>141</v>
      </c>
      <c r="B41" s="35" t="s">
        <v>142</v>
      </c>
      <c r="C41" s="35" t="s">
        <v>143</v>
      </c>
      <c r="D41" s="57" t="s">
        <v>144</v>
      </c>
      <c r="E41" s="57" t="s">
        <v>27</v>
      </c>
      <c r="F41" s="57" t="s">
        <v>27</v>
      </c>
      <c r="G41" s="57"/>
      <c r="H41" s="35" t="s">
        <v>145</v>
      </c>
      <c r="I41" s="58" t="n">
        <v>1</v>
      </c>
      <c r="J41" s="58" t="n">
        <v>0.1</v>
      </c>
      <c r="K41" s="58" t="n">
        <v>0.1</v>
      </c>
      <c r="L41" s="58" t="n">
        <v>0.1</v>
      </c>
      <c r="M41" s="58" t="n">
        <v>0.1</v>
      </c>
      <c r="N41" s="58" t="n">
        <v>0.1</v>
      </c>
      <c r="O41" s="58" t="n">
        <v>0.1</v>
      </c>
      <c r="P41" s="58" t="n">
        <v>0.1</v>
      </c>
      <c r="Q41" s="58" t="n">
        <v>0.1</v>
      </c>
      <c r="R41" s="58" t="n">
        <v>0.2</v>
      </c>
      <c r="S41" s="59" t="n">
        <v>0</v>
      </c>
      <c r="T41" s="59" t="n">
        <v>0</v>
      </c>
      <c r="U41" s="59" t="n">
        <v>0</v>
      </c>
      <c r="V41" s="66" t="n">
        <v>1</v>
      </c>
      <c r="W41" s="67"/>
    </row>
    <row r="42" customFormat="false" ht="28.35" hidden="false" customHeight="true" outlineLevel="0" collapsed="false">
      <c r="A42" s="32" t="s">
        <v>141</v>
      </c>
      <c r="B42" s="35" t="s">
        <v>146</v>
      </c>
      <c r="C42" s="35" t="s">
        <v>143</v>
      </c>
      <c r="D42" s="57" t="s">
        <v>144</v>
      </c>
      <c r="E42" s="57" t="s">
        <v>27</v>
      </c>
      <c r="F42" s="57" t="s">
        <v>27</v>
      </c>
      <c r="G42" s="57"/>
      <c r="H42" s="35" t="s">
        <v>145</v>
      </c>
      <c r="I42" s="58" t="n">
        <v>1</v>
      </c>
      <c r="J42" s="59" t="n">
        <v>0.1</v>
      </c>
      <c r="K42" s="59" t="n">
        <v>0.1</v>
      </c>
      <c r="L42" s="59" t="n">
        <v>0.05</v>
      </c>
      <c r="M42" s="59" t="n">
        <v>0.05</v>
      </c>
      <c r="N42" s="59" t="n">
        <v>0.06</v>
      </c>
      <c r="O42" s="59" t="n">
        <v>0.07</v>
      </c>
      <c r="P42" s="59" t="n">
        <v>0.08</v>
      </c>
      <c r="Q42" s="59" t="n">
        <v>0.09</v>
      </c>
      <c r="R42" s="59" t="n">
        <v>0.1</v>
      </c>
      <c r="S42" s="59" t="n">
        <v>0.11</v>
      </c>
      <c r="T42" s="59" t="n">
        <v>0.12</v>
      </c>
      <c r="U42" s="59" t="n">
        <v>0.13</v>
      </c>
      <c r="V42" s="66" t="n">
        <v>1</v>
      </c>
    </row>
    <row r="43" customFormat="false" ht="28.35" hidden="false" customHeight="true" outlineLevel="0" collapsed="false">
      <c r="A43" s="32" t="s">
        <v>141</v>
      </c>
      <c r="B43" s="35" t="s">
        <v>147</v>
      </c>
      <c r="C43" s="57" t="s">
        <v>148</v>
      </c>
      <c r="D43" s="57" t="s">
        <v>144</v>
      </c>
      <c r="E43" s="57" t="s">
        <v>27</v>
      </c>
      <c r="F43" s="57" t="s">
        <v>27</v>
      </c>
      <c r="G43" s="57"/>
      <c r="H43" s="57" t="s">
        <v>149</v>
      </c>
      <c r="I43" s="58" t="n">
        <v>1</v>
      </c>
      <c r="J43" s="58" t="n">
        <v>1</v>
      </c>
      <c r="K43" s="58" t="n">
        <v>1</v>
      </c>
      <c r="L43" s="58" t="n">
        <v>1</v>
      </c>
      <c r="M43" s="58" t="n">
        <v>1</v>
      </c>
      <c r="N43" s="58" t="n">
        <v>1</v>
      </c>
      <c r="O43" s="58" t="n">
        <v>1</v>
      </c>
      <c r="P43" s="58" t="n">
        <v>0</v>
      </c>
      <c r="Q43" s="58" t="n">
        <v>0</v>
      </c>
      <c r="R43" s="58" t="n">
        <v>0</v>
      </c>
      <c r="S43" s="59" t="n">
        <v>1</v>
      </c>
      <c r="T43" s="59" t="n">
        <v>1</v>
      </c>
      <c r="U43" s="59" t="n">
        <v>1</v>
      </c>
      <c r="V43" s="66" t="n">
        <v>1</v>
      </c>
    </row>
    <row r="44" customFormat="false" ht="28.35" hidden="false" customHeight="true" outlineLevel="0" collapsed="false">
      <c r="A44" s="32" t="s">
        <v>141</v>
      </c>
      <c r="B44" s="35" t="s">
        <v>150</v>
      </c>
      <c r="C44" s="57" t="s">
        <v>151</v>
      </c>
      <c r="D44" s="57" t="s">
        <v>144</v>
      </c>
      <c r="E44" s="68" t="s">
        <v>152</v>
      </c>
      <c r="F44" s="68" t="s">
        <v>152</v>
      </c>
      <c r="G44" s="68" t="s">
        <v>152</v>
      </c>
      <c r="H44" s="57" t="s">
        <v>153</v>
      </c>
      <c r="I44" s="58" t="n">
        <v>1</v>
      </c>
      <c r="J44" s="58" t="n">
        <v>0</v>
      </c>
      <c r="K44" s="58" t="n">
        <v>0</v>
      </c>
      <c r="L44" s="58" t="n">
        <v>0</v>
      </c>
      <c r="M44" s="58" t="n">
        <v>0</v>
      </c>
      <c r="N44" s="58" t="n">
        <v>0</v>
      </c>
      <c r="O44" s="58" t="n">
        <v>0</v>
      </c>
      <c r="P44" s="58" t="n">
        <v>0</v>
      </c>
      <c r="Q44" s="58" t="n">
        <v>0</v>
      </c>
      <c r="R44" s="58" t="n">
        <v>0</v>
      </c>
      <c r="S44" s="59" t="n">
        <v>0</v>
      </c>
      <c r="T44" s="59" t="n">
        <v>0</v>
      </c>
      <c r="U44" s="59" t="n">
        <v>0</v>
      </c>
      <c r="V44" s="66" t="n">
        <v>0</v>
      </c>
    </row>
    <row r="45" customFormat="false" ht="28.35" hidden="false" customHeight="true" outlineLevel="0" collapsed="false">
      <c r="A45" s="32" t="s">
        <v>141</v>
      </c>
      <c r="B45" s="35" t="s">
        <v>154</v>
      </c>
      <c r="C45" s="35" t="s">
        <v>143</v>
      </c>
      <c r="D45" s="57" t="s">
        <v>26</v>
      </c>
      <c r="E45" s="57"/>
      <c r="F45" s="57"/>
      <c r="G45" s="57" t="s">
        <v>27</v>
      </c>
      <c r="H45" s="35" t="s">
        <v>155</v>
      </c>
      <c r="I45" s="58" t="n">
        <v>1</v>
      </c>
      <c r="J45" s="58" t="n">
        <v>1</v>
      </c>
      <c r="K45" s="58" t="n">
        <v>1</v>
      </c>
      <c r="L45" s="58" t="n">
        <v>1</v>
      </c>
      <c r="M45" s="58" t="n">
        <v>1</v>
      </c>
      <c r="N45" s="58" t="n">
        <v>1</v>
      </c>
      <c r="O45" s="58" t="n">
        <v>1</v>
      </c>
      <c r="P45" s="58" t="n">
        <v>0</v>
      </c>
      <c r="Q45" s="58" t="n">
        <v>0</v>
      </c>
      <c r="R45" s="58" t="n">
        <v>0</v>
      </c>
      <c r="S45" s="59" t="n">
        <v>0</v>
      </c>
      <c r="T45" s="59" t="n">
        <v>0</v>
      </c>
      <c r="U45" s="59" t="n">
        <v>0</v>
      </c>
      <c r="V45" s="66" t="n">
        <v>1</v>
      </c>
    </row>
    <row r="46" customFormat="false" ht="64.95" hidden="false" customHeight="true" outlineLevel="0" collapsed="false">
      <c r="A46" s="32" t="s">
        <v>156</v>
      </c>
      <c r="B46" s="40" t="s">
        <v>157</v>
      </c>
      <c r="C46" s="50"/>
      <c r="D46" s="35" t="s">
        <v>26</v>
      </c>
      <c r="E46" s="35" t="s">
        <v>94</v>
      </c>
      <c r="F46" s="35"/>
      <c r="G46" s="35"/>
      <c r="H46" s="35" t="s">
        <v>28</v>
      </c>
      <c r="I46" s="36" t="n">
        <v>1</v>
      </c>
      <c r="J46" s="69" t="n">
        <v>0.0833</v>
      </c>
      <c r="K46" s="69" t="n">
        <v>0.0833</v>
      </c>
      <c r="L46" s="69" t="n">
        <v>0.0833</v>
      </c>
      <c r="M46" s="69" t="n">
        <v>0.0833</v>
      </c>
      <c r="N46" s="69" t="n">
        <v>0.0833</v>
      </c>
      <c r="O46" s="69" t="n">
        <v>0.0833</v>
      </c>
      <c r="P46" s="69" t="n">
        <v>0.0833</v>
      </c>
      <c r="Q46" s="69" t="n">
        <v>0.0833</v>
      </c>
      <c r="R46" s="69" t="n">
        <v>0.0833</v>
      </c>
      <c r="S46" s="70" t="n">
        <v>0.0833</v>
      </c>
      <c r="T46" s="70" t="n">
        <v>0.0833</v>
      </c>
      <c r="U46" s="70" t="n">
        <v>0.0833</v>
      </c>
      <c r="V46" s="38" t="n">
        <f aca="false">SUM(J46:U46)</f>
        <v>0.9996</v>
      </c>
    </row>
    <row r="47" customFormat="false" ht="48.1" hidden="false" customHeight="true" outlineLevel="0" collapsed="false">
      <c r="A47" s="32" t="s">
        <v>156</v>
      </c>
      <c r="B47" s="40" t="s">
        <v>158</v>
      </c>
      <c r="C47" s="50"/>
      <c r="D47" s="35" t="s">
        <v>26</v>
      </c>
      <c r="E47" s="35" t="s">
        <v>94</v>
      </c>
      <c r="F47" s="35"/>
      <c r="G47" s="35"/>
      <c r="H47" s="35" t="s">
        <v>28</v>
      </c>
      <c r="I47" s="36" t="n">
        <v>1</v>
      </c>
      <c r="J47" s="69" t="n">
        <v>0.0833</v>
      </c>
      <c r="K47" s="69" t="n">
        <v>0.0833</v>
      </c>
      <c r="L47" s="69" t="n">
        <v>0.0833</v>
      </c>
      <c r="M47" s="69" t="n">
        <v>0.0833</v>
      </c>
      <c r="N47" s="69" t="n">
        <v>0.0833</v>
      </c>
      <c r="O47" s="69" t="n">
        <v>0.0833</v>
      </c>
      <c r="P47" s="69" t="n">
        <v>0.0833</v>
      </c>
      <c r="Q47" s="69" t="n">
        <v>0.0833</v>
      </c>
      <c r="R47" s="69" t="n">
        <v>0.0833</v>
      </c>
      <c r="S47" s="70" t="n">
        <v>0.0833</v>
      </c>
      <c r="T47" s="70" t="n">
        <v>0.0833</v>
      </c>
      <c r="U47" s="70" t="n">
        <v>0.0833</v>
      </c>
      <c r="V47" s="38" t="n">
        <f aca="false">SUM(J47:U47)</f>
        <v>0.9996</v>
      </c>
    </row>
    <row r="48" customFormat="false" ht="56.7" hidden="false" customHeight="true" outlineLevel="0" collapsed="false">
      <c r="A48" s="32" t="s">
        <v>156</v>
      </c>
      <c r="B48" s="40" t="s">
        <v>159</v>
      </c>
      <c r="C48" s="50"/>
      <c r="D48" s="35" t="s">
        <v>26</v>
      </c>
      <c r="E48" s="35" t="s">
        <v>94</v>
      </c>
      <c r="F48" s="35" t="s">
        <v>94</v>
      </c>
      <c r="G48" s="35"/>
      <c r="H48" s="35" t="s">
        <v>28</v>
      </c>
      <c r="I48" s="36" t="n">
        <v>1</v>
      </c>
      <c r="J48" s="69" t="n">
        <v>0.2</v>
      </c>
      <c r="K48" s="69" t="n">
        <v>0.2</v>
      </c>
      <c r="L48" s="69" t="n">
        <v>0.1</v>
      </c>
      <c r="M48" s="69" t="n">
        <v>0.1</v>
      </c>
      <c r="N48" s="69" t="n">
        <v>0.1</v>
      </c>
      <c r="O48" s="69" t="n">
        <v>0.1</v>
      </c>
      <c r="P48" s="69" t="n">
        <v>0.1</v>
      </c>
      <c r="Q48" s="69" t="n">
        <v>0.05</v>
      </c>
      <c r="R48" s="36" t="n">
        <v>0.05</v>
      </c>
      <c r="S48" s="71" t="n">
        <v>0</v>
      </c>
      <c r="T48" s="71" t="n">
        <v>0</v>
      </c>
      <c r="U48" s="71" t="n">
        <v>0</v>
      </c>
      <c r="V48" s="38" t="n">
        <f aca="false">SUM(J48:U48)</f>
        <v>1</v>
      </c>
    </row>
    <row r="49" customFormat="false" ht="38.7" hidden="false" customHeight="true" outlineLevel="0" collapsed="false">
      <c r="A49" s="32" t="s">
        <v>156</v>
      </c>
      <c r="B49" s="40" t="s">
        <v>160</v>
      </c>
      <c r="C49" s="50"/>
      <c r="D49" s="35" t="s">
        <v>161</v>
      </c>
      <c r="E49" s="35" t="s">
        <v>94</v>
      </c>
      <c r="F49" s="35" t="s">
        <v>94</v>
      </c>
      <c r="G49" s="35"/>
      <c r="H49" s="35" t="s">
        <v>162</v>
      </c>
      <c r="I49" s="36" t="n">
        <v>1</v>
      </c>
      <c r="J49" s="69" t="n">
        <v>0</v>
      </c>
      <c r="K49" s="69" t="n">
        <v>0</v>
      </c>
      <c r="L49" s="69" t="n">
        <v>0</v>
      </c>
      <c r="M49" s="69" t="n">
        <v>0</v>
      </c>
      <c r="N49" s="69" t="n">
        <v>0</v>
      </c>
      <c r="O49" s="69" t="n">
        <v>0</v>
      </c>
      <c r="P49" s="69" t="n">
        <v>0</v>
      </c>
      <c r="Q49" s="69" t="n">
        <v>0</v>
      </c>
      <c r="R49" s="36" t="n">
        <v>0</v>
      </c>
      <c r="S49" s="71" t="s">
        <v>163</v>
      </c>
      <c r="T49" s="71" t="n">
        <v>0.5</v>
      </c>
      <c r="U49" s="71" t="n">
        <v>0.5</v>
      </c>
      <c r="V49" s="38" t="n">
        <f aca="false">SUM(J49:U49)</f>
        <v>1</v>
      </c>
    </row>
    <row r="50" customFormat="false" ht="32.45" hidden="false" customHeight="true" outlineLevel="0" collapsed="false">
      <c r="A50" s="32" t="s">
        <v>156</v>
      </c>
      <c r="B50" s="40" t="s">
        <v>164</v>
      </c>
      <c r="C50" s="50"/>
      <c r="D50" s="35" t="s">
        <v>161</v>
      </c>
      <c r="E50" s="35" t="s">
        <v>94</v>
      </c>
      <c r="F50" s="35" t="s">
        <v>94</v>
      </c>
      <c r="G50" s="35"/>
      <c r="H50" s="35" t="s">
        <v>162</v>
      </c>
      <c r="I50" s="36" t="n">
        <v>1</v>
      </c>
      <c r="J50" s="69" t="n">
        <v>0</v>
      </c>
      <c r="K50" s="69" t="n">
        <v>0</v>
      </c>
      <c r="L50" s="69" t="n">
        <v>0</v>
      </c>
      <c r="M50" s="69" t="n">
        <v>0</v>
      </c>
      <c r="N50" s="69" t="n">
        <v>0</v>
      </c>
      <c r="O50" s="69" t="n">
        <v>0</v>
      </c>
      <c r="P50" s="69" t="n">
        <v>0</v>
      </c>
      <c r="Q50" s="69" t="n">
        <v>0</v>
      </c>
      <c r="R50" s="36" t="n">
        <v>0.2</v>
      </c>
      <c r="S50" s="71" t="n">
        <v>0.2</v>
      </c>
      <c r="T50" s="71" t="n">
        <v>0.3</v>
      </c>
      <c r="U50" s="71" t="n">
        <v>0.3</v>
      </c>
      <c r="V50" s="38" t="n">
        <f aca="false">SUM(J50:U50)</f>
        <v>1</v>
      </c>
    </row>
    <row r="51" customFormat="false" ht="37.45" hidden="false" customHeight="true" outlineLevel="0" collapsed="false">
      <c r="A51" s="32" t="s">
        <v>156</v>
      </c>
      <c r="B51" s="40" t="s">
        <v>165</v>
      </c>
      <c r="C51" s="50"/>
      <c r="D51" s="35" t="s">
        <v>161</v>
      </c>
      <c r="E51" s="35" t="s">
        <v>94</v>
      </c>
      <c r="F51" s="35" t="s">
        <v>94</v>
      </c>
      <c r="G51" s="35"/>
      <c r="H51" s="35" t="s">
        <v>162</v>
      </c>
      <c r="I51" s="36" t="n">
        <v>1</v>
      </c>
      <c r="J51" s="69" t="n">
        <v>0</v>
      </c>
      <c r="K51" s="69" t="n">
        <v>0</v>
      </c>
      <c r="L51" s="69" t="n">
        <v>0</v>
      </c>
      <c r="M51" s="69" t="n">
        <v>0</v>
      </c>
      <c r="N51" s="69" t="n">
        <v>0</v>
      </c>
      <c r="O51" s="69" t="n">
        <v>0</v>
      </c>
      <c r="P51" s="69" t="n">
        <v>0</v>
      </c>
      <c r="Q51" s="69" t="n">
        <v>0</v>
      </c>
      <c r="R51" s="36" t="n">
        <v>0</v>
      </c>
      <c r="S51" s="71" t="n">
        <v>0.2</v>
      </c>
      <c r="T51" s="71" t="n">
        <v>0.3</v>
      </c>
      <c r="U51" s="71" t="n">
        <v>0.5</v>
      </c>
      <c r="V51" s="38" t="n">
        <f aca="false">SUM(J51:U51)</f>
        <v>1</v>
      </c>
    </row>
  </sheetData>
  <mergeCells count="11">
    <mergeCell ref="C1:V1"/>
    <mergeCell ref="A2:C2"/>
    <mergeCell ref="D2:D3"/>
    <mergeCell ref="E2:G2"/>
    <mergeCell ref="H2:H3"/>
    <mergeCell ref="I2:V2"/>
    <mergeCell ref="W7:AQ7"/>
    <mergeCell ref="W9:AP9"/>
    <mergeCell ref="W10:AA10"/>
    <mergeCell ref="W13:AN13"/>
    <mergeCell ref="W22:X22"/>
  </mergeCells>
  <dataValidations count="1">
    <dataValidation allowBlank="true" errorStyle="stop" operator="between" prompt="Proceso: Actividad general y rutinaria, que se hace todos los años p.e. Admon. de recursos humanos, Mantenimiento, Financiamiento a Partidos, etc&#10;Proyecto: Actividad específica, agotable dentro del año p.e. Estadística electoral. Incubadoras, Debates..." promptTitle="Qué es proceso, qué es proyecto?" showDropDown="false" showErrorMessage="false" showInputMessage="true" sqref="B32 B35" type="none">
      <formula1>0</formula1>
      <formula2>0</formula2>
    </dataValidation>
  </dataValidations>
  <printOptions headings="false" gridLines="false" gridLinesSet="true" horizontalCentered="true" verticalCentered="true"/>
  <pageMargins left="0.39375" right="0.39375" top="0.747916666666667" bottom="0.747916666666667" header="0.39375" footer="0.511805555555555"/>
  <pageSetup paperSize="5" scale="100" fitToWidth="1" fitToHeight="0" pageOrder="downThenOver" orientation="landscape" blackAndWhite="false" draft="false" cellComments="none" horizontalDpi="300" verticalDpi="300" copies="1"/>
  <headerFooter differentFirst="false" differentOddEven="false">
    <oddHeader>&amp;RIndicadores de resultados 2017</oddHeader>
    <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1509</TotalTime>
  <Application>LibreOffice/7.1.4.2$Windows_X86_64 LibreOffice_project/a529a4fab45b75fefc5b6226684193eb000654f6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2017-05-08T18:43:52Z</dcterms:created>
  <dc:creator>Fco. Javier Glez. Vallejo</dc:creator>
  <dc:description/>
  <dc:language>es-MX</dc:language>
  <cp:lastModifiedBy/>
  <cp:lastPrinted>2018-04-16T22:08:59Z</cp:lastPrinted>
  <dcterms:modified xsi:type="dcterms:W3CDTF">2021-07-04T16:32:58Z</dcterms:modified>
  <cp:revision>42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