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epcjalisco.org.mx\docs\Transparencia\INDICADORES\"/>
    </mc:Choice>
  </mc:AlternateContent>
  <bookViews>
    <workbookView xWindow="0" yWindow="0" windowWidth="18975" windowHeight="11250" tabRatio="500" firstSheet="4" activeTab="4"/>
  </bookViews>
  <sheets>
    <sheet name="Enero" sheetId="1" state="hidden" r:id="rId1"/>
    <sheet name="Febrero" sheetId="2" state="hidden" r:id="rId2"/>
    <sheet name="Marzo" sheetId="3" state="hidden" r:id="rId3"/>
    <sheet name="Abril" sheetId="4" state="hidden" r:id="rId4"/>
    <sheet name="Integrado" sheetId="5" r:id="rId5"/>
  </sheets>
  <definedNames>
    <definedName name="_ftn1" localSheetId="3">Abril!$A$4</definedName>
    <definedName name="_ftn1" localSheetId="0">Enero!$A$4</definedName>
    <definedName name="_ftn1" localSheetId="1">Febrero!$A$4</definedName>
    <definedName name="_ftn1" localSheetId="4">Integrado!$A$4</definedName>
    <definedName name="_ftn1" localSheetId="2">Marzo!$A$4</definedName>
    <definedName name="_ftn2" localSheetId="3">Abril!$A$16</definedName>
    <definedName name="_ftn2" localSheetId="0">Enero!$A$16</definedName>
    <definedName name="_ftn2" localSheetId="1">Febrero!$A$16</definedName>
    <definedName name="_ftn2" localSheetId="4">Integrado!#REF!</definedName>
    <definedName name="_ftn2" localSheetId="2">Marzo!$A$16</definedName>
    <definedName name="_ftn3" localSheetId="3">Abril!$A$24</definedName>
    <definedName name="_ftn3" localSheetId="0">Enero!$A$24</definedName>
    <definedName name="_ftn3" localSheetId="1">Febrero!$A$24</definedName>
    <definedName name="_ftn3" localSheetId="4">Integrado!#REF!</definedName>
    <definedName name="_ftn3" localSheetId="2">Marzo!$A$24</definedName>
    <definedName name="_ftn4" localSheetId="3">Abril!$A$25</definedName>
    <definedName name="_ftn4" localSheetId="0">Enero!$A$25</definedName>
    <definedName name="_ftn4" localSheetId="1">Febrero!$A$25</definedName>
    <definedName name="_ftn4" localSheetId="4">Integrado!$A$11</definedName>
    <definedName name="_ftn4" localSheetId="2">Marzo!$A$25</definedName>
    <definedName name="_ftnref1" localSheetId="3">Abril!$C$12</definedName>
    <definedName name="_ftnref1" localSheetId="0">Enero!$C$12</definedName>
    <definedName name="_ftnref1" localSheetId="1">Febrero!$C$12</definedName>
    <definedName name="_ftnref1" localSheetId="4">Integrado!#REF!</definedName>
    <definedName name="_ftnref1" localSheetId="2">Marzo!$C$12</definedName>
    <definedName name="_ftnref2" localSheetId="3">Abril!$C$5</definedName>
    <definedName name="_ftnref2" localSheetId="0">Enero!$C$5</definedName>
    <definedName name="_ftnref2" localSheetId="1">Febrero!$C$5</definedName>
    <definedName name="_ftnref2" localSheetId="4">Integrado!#REF!</definedName>
    <definedName name="_ftnref2" localSheetId="2">Marzo!$C$5</definedName>
    <definedName name="_ftnref4" localSheetId="3">Abril!$C$16</definedName>
    <definedName name="_ftnref4" localSheetId="0">Enero!$C$16</definedName>
    <definedName name="_ftnref4" localSheetId="1">Febrero!$C$16</definedName>
    <definedName name="_ftnref4" localSheetId="4">Integrado!#REF!</definedName>
    <definedName name="_ftnref4" localSheetId="2">Marzo!$C$16</definedName>
    <definedName name="_xlnm.Print_Area" localSheetId="4">Integrado!$A$1:$V$65</definedName>
    <definedName name="_xlnm.Print_Titles" localSheetId="3">Abril!$2:$3</definedName>
    <definedName name="_xlnm.Print_Titles" localSheetId="0">Enero!$2:$3</definedName>
    <definedName name="_xlnm.Print_Titles" localSheetId="1">Febrero!$2:$3</definedName>
    <definedName name="_xlnm.Print_Titles" localSheetId="4">Integrado!$2:$3</definedName>
    <definedName name="_xlnm.Print_Titles" localSheetId="2">Marzo!$2:$3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63" i="5" l="1"/>
  <c r="V62" i="5"/>
  <c r="V61" i="5"/>
  <c r="V60" i="5"/>
  <c r="V59" i="5"/>
  <c r="V58" i="5"/>
  <c r="V43" i="5" l="1"/>
  <c r="V46" i="5"/>
  <c r="V45" i="5"/>
  <c r="V44" i="5"/>
  <c r="V42" i="5"/>
  <c r="V41" i="5"/>
  <c r="V40" i="5" l="1"/>
  <c r="V39" i="5"/>
  <c r="V38" i="5"/>
  <c r="V37" i="5"/>
  <c r="V36" i="5"/>
  <c r="V35" i="5"/>
  <c r="V24" i="5" l="1"/>
  <c r="V17" i="5" l="1"/>
  <c r="V16" i="5"/>
  <c r="V15" i="5"/>
  <c r="V14" i="5" l="1"/>
  <c r="V13" i="5"/>
  <c r="V12" i="5"/>
  <c r="V11" i="5"/>
  <c r="V10" i="5"/>
  <c r="V9" i="5"/>
  <c r="V8" i="5"/>
  <c r="V4" i="5" l="1"/>
  <c r="L49" i="5" l="1"/>
  <c r="K49" i="5"/>
  <c r="V7" i="5"/>
  <c r="V6" i="5"/>
  <c r="V5" i="5"/>
  <c r="Q19" i="4"/>
  <c r="N19" i="4"/>
  <c r="N18" i="4"/>
  <c r="I18" i="4"/>
  <c r="Q18" i="4" s="1"/>
  <c r="Q17" i="4"/>
  <c r="N17" i="4"/>
  <c r="I17" i="4"/>
  <c r="N16" i="4"/>
  <c r="L16" i="4"/>
  <c r="K16" i="4"/>
  <c r="J16" i="4"/>
  <c r="I16" i="4"/>
  <c r="Q16" i="4" s="1"/>
  <c r="Q15" i="4"/>
  <c r="N15" i="4"/>
  <c r="L15" i="4"/>
  <c r="K15" i="4"/>
  <c r="J15" i="4"/>
  <c r="I15" i="4"/>
  <c r="Q14" i="4"/>
  <c r="M14" i="4"/>
  <c r="L14" i="4"/>
  <c r="K14" i="4"/>
  <c r="J14" i="4"/>
  <c r="N14" i="4" s="1"/>
  <c r="I14" i="4"/>
  <c r="N13" i="4"/>
  <c r="M13" i="4"/>
  <c r="Q13" i="4" s="1"/>
  <c r="L13" i="4"/>
  <c r="K13" i="4"/>
  <c r="J13" i="4"/>
  <c r="I13" i="4"/>
  <c r="N12" i="4"/>
  <c r="I12" i="4"/>
  <c r="Q12" i="4" s="1"/>
  <c r="Q11" i="4"/>
  <c r="N11" i="4"/>
  <c r="M11" i="4"/>
  <c r="L11" i="4"/>
  <c r="K11" i="4"/>
  <c r="J11" i="4"/>
  <c r="I11" i="4"/>
  <c r="Q10" i="4"/>
  <c r="N10" i="4"/>
  <c r="Q9" i="4"/>
  <c r="N9" i="4"/>
  <c r="Q8" i="4"/>
  <c r="N8" i="4"/>
  <c r="M7" i="4"/>
  <c r="Q7" i="4" s="1"/>
  <c r="L7" i="4"/>
  <c r="N7" i="4" s="1"/>
  <c r="K7" i="4"/>
  <c r="J7" i="4"/>
  <c r="I7" i="4"/>
  <c r="Q6" i="4"/>
  <c r="N6" i="4"/>
  <c r="M6" i="4"/>
  <c r="L6" i="4"/>
  <c r="K6" i="4"/>
  <c r="J6" i="4"/>
  <c r="I6" i="4"/>
  <c r="N5" i="4"/>
  <c r="M5" i="4"/>
  <c r="L5" i="4"/>
  <c r="K5" i="4"/>
  <c r="J5" i="4"/>
  <c r="I5" i="4"/>
  <c r="Q5" i="4" s="1"/>
  <c r="N4" i="4"/>
  <c r="M4" i="4"/>
  <c r="Q4" i="4" s="1"/>
  <c r="L4" i="4"/>
  <c r="K4" i="4"/>
  <c r="J4" i="4"/>
  <c r="I4" i="4"/>
  <c r="Q19" i="3"/>
  <c r="N19" i="3"/>
  <c r="Q18" i="3"/>
  <c r="N18" i="3"/>
  <c r="I18" i="3"/>
  <c r="N17" i="3"/>
  <c r="I17" i="3"/>
  <c r="Q17" i="3" s="1"/>
  <c r="N16" i="3"/>
  <c r="L16" i="3"/>
  <c r="Q16" i="3" s="1"/>
  <c r="K16" i="3"/>
  <c r="J16" i="3"/>
  <c r="I16" i="3"/>
  <c r="Q15" i="3"/>
  <c r="N15" i="3"/>
  <c r="L15" i="3"/>
  <c r="K15" i="3"/>
  <c r="J15" i="3"/>
  <c r="I15" i="3"/>
  <c r="M14" i="3"/>
  <c r="L14" i="3"/>
  <c r="Q14" i="3" s="1"/>
  <c r="K14" i="3"/>
  <c r="J14" i="3"/>
  <c r="I14" i="3"/>
  <c r="N13" i="3"/>
  <c r="M13" i="3"/>
  <c r="L13" i="3"/>
  <c r="Q13" i="3" s="1"/>
  <c r="K13" i="3"/>
  <c r="J13" i="3"/>
  <c r="I13" i="3"/>
  <c r="Q12" i="3"/>
  <c r="N12" i="3"/>
  <c r="I12" i="3"/>
  <c r="N11" i="3"/>
  <c r="M11" i="3"/>
  <c r="L11" i="3"/>
  <c r="K11" i="3"/>
  <c r="J11" i="3"/>
  <c r="I11" i="3"/>
  <c r="Q11" i="3" s="1"/>
  <c r="Q10" i="3"/>
  <c r="N10" i="3"/>
  <c r="Q9" i="3"/>
  <c r="N9" i="3"/>
  <c r="Q8" i="3"/>
  <c r="N8" i="3"/>
  <c r="M7" i="3"/>
  <c r="L7" i="3"/>
  <c r="Q7" i="3" s="1"/>
  <c r="K7" i="3"/>
  <c r="N7" i="3" s="1"/>
  <c r="J7" i="3"/>
  <c r="I7" i="3"/>
  <c r="N6" i="3"/>
  <c r="M6" i="3"/>
  <c r="L6" i="3"/>
  <c r="Q6" i="3" s="1"/>
  <c r="K6" i="3"/>
  <c r="J6" i="3"/>
  <c r="I6" i="3"/>
  <c r="N5" i="3"/>
  <c r="M5" i="3"/>
  <c r="L5" i="3"/>
  <c r="Q5" i="3" s="1"/>
  <c r="K5" i="3"/>
  <c r="J5" i="3"/>
  <c r="I5" i="3"/>
  <c r="Q4" i="3"/>
  <c r="N4" i="3"/>
  <c r="M4" i="3"/>
  <c r="L4" i="3"/>
  <c r="K4" i="3"/>
  <c r="J4" i="3"/>
  <c r="I4" i="3"/>
  <c r="Q19" i="2"/>
  <c r="N19" i="2"/>
  <c r="N18" i="2"/>
  <c r="I18" i="2"/>
  <c r="Q18" i="2" s="1"/>
  <c r="Q17" i="2"/>
  <c r="N17" i="2"/>
  <c r="I17" i="2"/>
  <c r="Q16" i="2"/>
  <c r="N16" i="2"/>
  <c r="L16" i="2"/>
  <c r="K16" i="2"/>
  <c r="J16" i="2"/>
  <c r="I16" i="2"/>
  <c r="N15" i="2"/>
  <c r="L15" i="2"/>
  <c r="K15" i="2"/>
  <c r="Q15" i="2" s="1"/>
  <c r="J15" i="2"/>
  <c r="I15" i="2"/>
  <c r="M14" i="2"/>
  <c r="L14" i="2"/>
  <c r="K14" i="2"/>
  <c r="N14" i="2" s="1"/>
  <c r="J14" i="2"/>
  <c r="I14" i="2"/>
  <c r="N13" i="2"/>
  <c r="M13" i="2"/>
  <c r="L13" i="2"/>
  <c r="K13" i="2"/>
  <c r="Q13" i="2" s="1"/>
  <c r="J13" i="2"/>
  <c r="I13" i="2"/>
  <c r="N12" i="2"/>
  <c r="I12" i="2"/>
  <c r="Q12" i="2" s="1"/>
  <c r="Q11" i="2"/>
  <c r="N11" i="2"/>
  <c r="M11" i="2"/>
  <c r="L11" i="2"/>
  <c r="K11" i="2"/>
  <c r="J11" i="2"/>
  <c r="I11" i="2"/>
  <c r="Q10" i="2"/>
  <c r="N10" i="2"/>
  <c r="Q9" i="2"/>
  <c r="N9" i="2"/>
  <c r="Q8" i="2"/>
  <c r="N8" i="2"/>
  <c r="M7" i="2"/>
  <c r="L7" i="2"/>
  <c r="K7" i="2"/>
  <c r="Q7" i="2" s="1"/>
  <c r="J7" i="2"/>
  <c r="N7" i="2" s="1"/>
  <c r="I7" i="2"/>
  <c r="N6" i="2"/>
  <c r="M6" i="2"/>
  <c r="L6" i="2"/>
  <c r="K6" i="2"/>
  <c r="Q6" i="2" s="1"/>
  <c r="J6" i="2"/>
  <c r="I6" i="2"/>
  <c r="Q5" i="2"/>
  <c r="N5" i="2"/>
  <c r="M5" i="2"/>
  <c r="L5" i="2"/>
  <c r="K5" i="2"/>
  <c r="J5" i="2"/>
  <c r="I5" i="2"/>
  <c r="N4" i="2"/>
  <c r="M4" i="2"/>
  <c r="L4" i="2"/>
  <c r="K4" i="2"/>
  <c r="J4" i="2"/>
  <c r="I4" i="2"/>
  <c r="Q4" i="2" s="1"/>
  <c r="Q19" i="1"/>
  <c r="N18" i="1"/>
  <c r="I18" i="1"/>
  <c r="Q18" i="1" s="1"/>
  <c r="N17" i="1"/>
  <c r="I17" i="1"/>
  <c r="Q17" i="1" s="1"/>
  <c r="Q16" i="1"/>
  <c r="N16" i="1"/>
  <c r="L16" i="1"/>
  <c r="K16" i="1"/>
  <c r="J16" i="1"/>
  <c r="I16" i="1"/>
  <c r="N15" i="1"/>
  <c r="L15" i="1"/>
  <c r="K15" i="1"/>
  <c r="J15" i="1"/>
  <c r="Q15" i="1" s="1"/>
  <c r="I15" i="1"/>
  <c r="Q14" i="1"/>
  <c r="N14" i="1"/>
  <c r="M14" i="1"/>
  <c r="L14" i="1"/>
  <c r="K14" i="1"/>
  <c r="J14" i="1"/>
  <c r="I14" i="1"/>
  <c r="Q13" i="1"/>
  <c r="N13" i="1"/>
  <c r="M13" i="1"/>
  <c r="L13" i="1"/>
  <c r="K13" i="1"/>
  <c r="J13" i="1"/>
  <c r="I13" i="1"/>
  <c r="N12" i="1"/>
  <c r="I12" i="1"/>
  <c r="Q12" i="1" s="1"/>
  <c r="N11" i="1"/>
  <c r="M11" i="1"/>
  <c r="L11" i="1"/>
  <c r="K11" i="1"/>
  <c r="J11" i="1"/>
  <c r="I11" i="1"/>
  <c r="Q11" i="1" s="1"/>
  <c r="Q10" i="1"/>
  <c r="N10" i="1"/>
  <c r="Q9" i="1"/>
  <c r="N9" i="1"/>
  <c r="Q8" i="1"/>
  <c r="N8" i="1"/>
  <c r="N7" i="1"/>
  <c r="M7" i="1"/>
  <c r="L7" i="1"/>
  <c r="K7" i="1"/>
  <c r="J7" i="1"/>
  <c r="Q7" i="1" s="1"/>
  <c r="I7" i="1"/>
  <c r="N6" i="1"/>
  <c r="M6" i="1"/>
  <c r="L6" i="1"/>
  <c r="K6" i="1"/>
  <c r="J6" i="1"/>
  <c r="I6" i="1"/>
  <c r="Q6" i="1" s="1"/>
  <c r="Q5" i="1"/>
  <c r="N5" i="1"/>
  <c r="M5" i="1"/>
  <c r="L5" i="1"/>
  <c r="K5" i="1"/>
  <c r="J5" i="1"/>
  <c r="I5" i="1"/>
  <c r="N4" i="1"/>
  <c r="M4" i="1"/>
  <c r="L4" i="1"/>
  <c r="K4" i="1"/>
  <c r="J4" i="1"/>
  <c r="Q4" i="1" s="1"/>
  <c r="I4" i="1"/>
  <c r="N14" i="3" l="1"/>
  <c r="Q14" i="2"/>
</calcChain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9"/>
            <color rgb="FF000000"/>
            <rFont val="Tahoma"/>
            <family val="2"/>
            <charset val="1"/>
          </rPr>
          <t>Personal requerido 168</t>
        </r>
      </text>
    </comment>
    <comment ref="M17" authorId="0" shapeId="0">
      <text>
        <r>
          <rPr>
            <b/>
            <sz val="9"/>
            <color rgb="FF000000"/>
            <rFont val="Tahoma"/>
            <family val="2"/>
            <charset val="1"/>
          </rPr>
          <t>(33/33)*100</t>
        </r>
      </text>
    </comment>
    <comment ref="M18" authorId="0" shapeId="0">
      <text>
        <r>
          <rPr>
            <b/>
            <sz val="9"/>
            <color rgb="FF000000"/>
            <rFont val="Tahoma"/>
            <family val="2"/>
            <charset val="1"/>
          </rPr>
          <t>46actas/46sesiones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9"/>
            <color rgb="FF000000"/>
            <rFont val="Tahoma"/>
            <family val="2"/>
            <charset val="1"/>
          </rPr>
          <t>Personal requerido 168</t>
        </r>
      </text>
    </comment>
    <comment ref="M17" authorId="0" shapeId="0">
      <text>
        <r>
          <rPr>
            <b/>
            <sz val="9"/>
            <color rgb="FF000000"/>
            <rFont val="Tahoma"/>
            <family val="2"/>
            <charset val="1"/>
          </rPr>
          <t>(33/33)*100</t>
        </r>
      </text>
    </comment>
    <comment ref="M18" authorId="0" shapeId="0">
      <text>
        <r>
          <rPr>
            <b/>
            <sz val="9"/>
            <color rgb="FF000000"/>
            <rFont val="Tahoma"/>
            <family val="2"/>
            <charset val="1"/>
          </rPr>
          <t>46actas/46sesiones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9"/>
            <color rgb="FF000000"/>
            <rFont val="Tahoma"/>
            <family val="2"/>
            <charset val="1"/>
          </rPr>
          <t>Personal requerido 168</t>
        </r>
      </text>
    </comment>
    <comment ref="M17" authorId="0" shapeId="0">
      <text>
        <r>
          <rPr>
            <b/>
            <sz val="9"/>
            <color rgb="FF000000"/>
            <rFont val="Tahoma"/>
            <family val="2"/>
            <charset val="1"/>
          </rPr>
          <t>(33/33)*100</t>
        </r>
      </text>
    </comment>
    <comment ref="M18" authorId="0" shapeId="0">
      <text>
        <r>
          <rPr>
            <b/>
            <sz val="9"/>
            <color rgb="FF000000"/>
            <rFont val="Tahoma"/>
            <family val="2"/>
            <charset val="1"/>
          </rPr>
          <t>46actas/46sesiones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9"/>
            <color rgb="FF000000"/>
            <rFont val="Tahoma"/>
            <family val="2"/>
            <charset val="1"/>
          </rPr>
          <t>Personal requerido 168</t>
        </r>
      </text>
    </comment>
    <comment ref="M17" authorId="0" shapeId="0">
      <text>
        <r>
          <rPr>
            <b/>
            <sz val="9"/>
            <color rgb="FF000000"/>
            <rFont val="Tahoma"/>
            <family val="2"/>
            <charset val="1"/>
          </rPr>
          <t>(33/33)*100</t>
        </r>
      </text>
    </comment>
    <comment ref="M18" authorId="0" shapeId="0">
      <text>
        <r>
          <rPr>
            <b/>
            <sz val="9"/>
            <color rgb="FF000000"/>
            <rFont val="Tahoma"/>
            <family val="2"/>
            <charset val="1"/>
          </rPr>
          <t>46actas/46sesiones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
Establezca la fórmula para calcular el indicador
</t>
        </r>
        <r>
          <rPr>
            <sz val="9"/>
            <color rgb="FF000000"/>
            <rFont val="Arial Narrow"/>
            <family val="2"/>
            <charset val="1"/>
          </rPr>
          <t xml:space="preserve">
</t>
        </r>
        <r>
          <rPr>
            <b/>
            <sz val="9"/>
            <color rgb="FF000000"/>
            <rFont val="Arial Narrow"/>
            <family val="2"/>
            <charset val="1"/>
          </rPr>
          <t xml:space="preserve">Ejemplo:
</t>
        </r>
        <r>
          <rPr>
            <sz val="9"/>
            <color rgb="FF000000"/>
            <rFont val="Arial Narrow"/>
            <family val="2"/>
            <charset val="1"/>
          </rPr>
          <t xml:space="preserve">
</t>
        </r>
        <r>
          <rPr>
            <b/>
            <sz val="9"/>
            <color rgb="FF000000"/>
            <rFont val="Arial Narrow"/>
            <family val="2"/>
            <charset val="1"/>
          </rPr>
          <t xml:space="preserve">Indicador:
</t>
        </r>
        <r>
          <rPr>
            <sz val="9"/>
            <color rgb="FF000000"/>
            <rFont val="Arial Narrow"/>
            <family val="2"/>
            <charset val="1"/>
          </rPr>
          <t xml:space="preserve">Porcentaje de los ciudadanos inscritos en el padrón electoral que asistieron a emitir su voto en la jornada electoral del 1° de julio respecto al total de ciudadanos inscritos en el padrón electoral.
</t>
        </r>
        <r>
          <rPr>
            <b/>
            <sz val="9"/>
            <color rgb="FF000000"/>
            <rFont val="Arial Narrow"/>
            <family val="2"/>
            <charset val="1"/>
          </rPr>
          <t xml:space="preserve">Formula:
</t>
        </r>
        <r>
          <rPr>
            <sz val="9"/>
            <color rgb="FF000000"/>
            <rFont val="Arial Narrow"/>
            <family val="2"/>
            <charset val="1"/>
          </rPr>
          <t xml:space="preserve">(Ciudadanos inscritos en el padrón electoral del estado de Jalisco que participaron en el proceso electoral del 1° de Julio/Total de ciudadanos inscritos en el padrón electoral del estado de Jalisco)*100
</t>
        </r>
      </text>
    </comment>
    <comment ref="C45" authorId="0" shapeId="0">
      <text>
        <r>
          <rPr>
            <sz val="11"/>
            <color rgb="FF000000"/>
            <rFont val="Calibri"/>
            <family val="2"/>
            <charset val="1"/>
          </rPr>
          <t xml:space="preserve">
Establezca la fórmula para calcular el indicador
</t>
        </r>
        <r>
          <rPr>
            <sz val="9"/>
            <color rgb="FF000000"/>
            <rFont val="Arial Narrow"/>
            <family val="2"/>
            <charset val="1"/>
          </rPr>
          <t xml:space="preserve">
</t>
        </r>
        <r>
          <rPr>
            <b/>
            <sz val="9"/>
            <color rgb="FF000000"/>
            <rFont val="Arial Narrow"/>
            <family val="2"/>
            <charset val="1"/>
          </rPr>
          <t xml:space="preserve">Ejemplo:
</t>
        </r>
        <r>
          <rPr>
            <sz val="9"/>
            <color rgb="FF000000"/>
            <rFont val="Arial Narrow"/>
            <family val="2"/>
            <charset val="1"/>
          </rPr>
          <t xml:space="preserve">
</t>
        </r>
        <r>
          <rPr>
            <b/>
            <sz val="9"/>
            <color rgb="FF000000"/>
            <rFont val="Arial Narrow"/>
            <family val="2"/>
            <charset val="1"/>
          </rPr>
          <t xml:space="preserve">Indicador:
</t>
        </r>
        <r>
          <rPr>
            <sz val="9"/>
            <color rgb="FF000000"/>
            <rFont val="Arial Narrow"/>
            <family val="2"/>
            <charset val="1"/>
          </rPr>
          <t xml:space="preserve">Porcentaje de los ciudadanos inscritos en el padrón electoral que asistieron a emitir su voto en la jornada electoral del 1° de julio respecto al total de ciudadanos inscritos en el padrón electoral.
</t>
        </r>
        <r>
          <rPr>
            <b/>
            <sz val="9"/>
            <color rgb="FF000000"/>
            <rFont val="Arial Narrow"/>
            <family val="2"/>
            <charset val="1"/>
          </rPr>
          <t xml:space="preserve">Formula:
</t>
        </r>
        <r>
          <rPr>
            <sz val="9"/>
            <color rgb="FF000000"/>
            <rFont val="Arial Narrow"/>
            <family val="2"/>
            <charset val="1"/>
          </rPr>
          <t xml:space="preserve">(Ciudadanos inscritos en el padrón electoral del estado de Jalisco que participaron en el proceso electoral del 1° de Julio/Total de ciudadanos inscritos en el padrón electoral del estado de Jalisco)*100
</t>
        </r>
      </text>
    </comment>
    <comment ref="C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
Establezca la fórmula para calcular el indicador
</t>
        </r>
        <r>
          <rPr>
            <sz val="9"/>
            <color rgb="FF000000"/>
            <rFont val="Arial Narrow"/>
            <family val="2"/>
            <charset val="1"/>
          </rPr>
          <t xml:space="preserve">
</t>
        </r>
        <r>
          <rPr>
            <b/>
            <sz val="9"/>
            <color rgb="FF000000"/>
            <rFont val="Arial Narrow"/>
            <family val="2"/>
            <charset val="1"/>
          </rPr>
          <t xml:space="preserve">Ejemplo:
</t>
        </r>
        <r>
          <rPr>
            <sz val="9"/>
            <color rgb="FF000000"/>
            <rFont val="Arial Narrow"/>
            <family val="2"/>
            <charset val="1"/>
          </rPr>
          <t xml:space="preserve">
</t>
        </r>
        <r>
          <rPr>
            <b/>
            <sz val="9"/>
            <color rgb="FF000000"/>
            <rFont val="Arial Narrow"/>
            <family val="2"/>
            <charset val="1"/>
          </rPr>
          <t xml:space="preserve">Indicador:
</t>
        </r>
        <r>
          <rPr>
            <sz val="9"/>
            <color rgb="FF000000"/>
            <rFont val="Arial Narrow"/>
            <family val="2"/>
            <charset val="1"/>
          </rPr>
          <t xml:space="preserve">Porcentaje de los ciudadanos inscritos en el padrón electoral que asistieron a emitir su voto en la jornada electoral del 1° de julio respecto al total de ciudadanos inscritos en el padrón electoral.
</t>
        </r>
        <r>
          <rPr>
            <b/>
            <sz val="9"/>
            <color rgb="FF000000"/>
            <rFont val="Arial Narrow"/>
            <family val="2"/>
            <charset val="1"/>
          </rPr>
          <t xml:space="preserve">Formula:
</t>
        </r>
        <r>
          <rPr>
            <sz val="9"/>
            <color rgb="FF000000"/>
            <rFont val="Arial Narrow"/>
            <family val="2"/>
            <charset val="1"/>
          </rPr>
          <t xml:space="preserve">(Ciudadanos inscritos en el padrón electoral del estado de Jalisco que participaron en el proceso electoral del 1° de Julio/Total de ciudadanos inscritos en el padrón electoral del estado de Jalisco)*100
</t>
        </r>
      </text>
    </comment>
  </commentList>
</comments>
</file>

<file path=xl/sharedStrings.xml><?xml version="1.0" encoding="utf-8"?>
<sst xmlns="http://schemas.openxmlformats.org/spreadsheetml/2006/main" count="828" uniqueCount="172">
  <si>
    <t>Indicadores de resultados enero de 2017</t>
  </si>
  <si>
    <t>Denominación</t>
  </si>
  <si>
    <t>Tipo de indicador</t>
  </si>
  <si>
    <t>Dimensión a medir</t>
  </si>
  <si>
    <t>Unidad de Medida</t>
  </si>
  <si>
    <t>Valor de la meta</t>
  </si>
  <si>
    <t>Cumplimiento de la meta (presupuestal)</t>
  </si>
  <si>
    <t>Avance de procesos</t>
  </si>
  <si>
    <t>Unidad Responsable</t>
  </si>
  <si>
    <t>Nombre del Indicador</t>
  </si>
  <si>
    <t>Fórmula del Indicador</t>
  </si>
  <si>
    <t>Eficacia</t>
  </si>
  <si>
    <t>Eficiencia</t>
  </si>
  <si>
    <t>Economía</t>
  </si>
  <si>
    <t>Meta programada anual Absoluto (A)</t>
  </si>
  <si>
    <t>Relativo del mes (B) enero</t>
  </si>
  <si>
    <t>Relativo del mes (B) febrero</t>
  </si>
  <si>
    <t>Relativo del mes (B) marzo</t>
  </si>
  <si>
    <t>Relativo del mes (B) abril</t>
  </si>
  <si>
    <r>
      <rPr>
        <b/>
        <sz val="8"/>
        <color rgb="FF7030A0"/>
        <rFont val="Arial Narrow"/>
        <family val="2"/>
        <charset val="1"/>
      </rPr>
      <t>Acumulado                           (∑B</t>
    </r>
    <r>
      <rPr>
        <b/>
        <vertAlign val="superscript"/>
        <sz val="8"/>
        <color rgb="FF7030A0"/>
        <rFont val="Arial Narrow"/>
        <family val="2"/>
        <charset val="1"/>
      </rPr>
      <t>…n</t>
    </r>
    <r>
      <rPr>
        <b/>
        <sz val="8"/>
        <color rgb="FF7030A0"/>
        <rFont val="Arial Narrow"/>
        <family val="2"/>
        <charset val="1"/>
      </rPr>
      <t>)</t>
    </r>
  </si>
  <si>
    <t>Programado (C)</t>
  </si>
  <si>
    <t>Realizado  (D) (Acumulado)</t>
  </si>
  <si>
    <r>
      <rPr>
        <b/>
        <sz val="8"/>
        <color rgb="FF7030A0"/>
        <rFont val="Arial Narrow"/>
        <family val="2"/>
        <charset val="1"/>
      </rPr>
      <t xml:space="preserve">Valor de la Meta                        </t>
    </r>
    <r>
      <rPr>
        <b/>
        <sz val="8"/>
        <color rgb="FF604A7B"/>
        <rFont val="Arial Narrow"/>
        <family val="2"/>
        <charset val="1"/>
      </rPr>
      <t>=(B/A)</t>
    </r>
  </si>
  <si>
    <t>Cumplimiento de la Meta                                             (D/C)</t>
  </si>
  <si>
    <t>DOE</t>
  </si>
  <si>
    <t>Sedes distritales funcionales</t>
  </si>
  <si>
    <t>Estratégico</t>
  </si>
  <si>
    <t>X</t>
  </si>
  <si>
    <t>Porcentaje</t>
  </si>
  <si>
    <t xml:space="preserve">Rehabilitación de Material Electoral </t>
  </si>
  <si>
    <t>Gestión</t>
  </si>
  <si>
    <t>DEC</t>
  </si>
  <si>
    <t>Personal capacitado</t>
  </si>
  <si>
    <t>DEC/UG</t>
  </si>
  <si>
    <t>Eventos de educación cívica y  promoción cultural</t>
  </si>
  <si>
    <t xml:space="preserve">Número de eventos de educación cívica y de promoción de la cultura de la inclusión y la paridad de genero </t>
  </si>
  <si>
    <t>Eventos</t>
  </si>
  <si>
    <t>DPC</t>
  </si>
  <si>
    <t>OSC’s capacitadas en mecanismos de PS</t>
  </si>
  <si>
    <t>Número de OSC’s capacitadas en cualquiera de los mecanismos de PS</t>
  </si>
  <si>
    <t>OSC’s capacitadas</t>
  </si>
  <si>
    <t>Asesorías brindadas a interesados en MPS</t>
  </si>
  <si>
    <t>Asesorías en cualquiera de los mecanismos de PS</t>
  </si>
  <si>
    <t>Asesorías</t>
  </si>
  <si>
    <t>UCS</t>
  </si>
  <si>
    <t>Penetración de la comunicación</t>
  </si>
  <si>
    <t>Alcance de publicaciones en Facebook</t>
  </si>
  <si>
    <t>Personas alcanzadas</t>
  </si>
  <si>
    <t>UI</t>
  </si>
  <si>
    <t>Ejercicios con urna electrónica</t>
  </si>
  <si>
    <t>Equipos funcionando</t>
  </si>
  <si>
    <t>DJ</t>
  </si>
  <si>
    <t>Seguimiento y asesoría jurídica</t>
  </si>
  <si>
    <t>SE</t>
  </si>
  <si>
    <t>PSA ordinario</t>
  </si>
  <si>
    <t>Aprobación en Pleno</t>
  </si>
  <si>
    <t>Integración de actas del Pleno</t>
  </si>
  <si>
    <t>STC</t>
  </si>
  <si>
    <t>Aprobación en Comisiones</t>
  </si>
  <si>
    <t>Integración de actas de Comisiones</t>
  </si>
  <si>
    <t>DA</t>
  </si>
  <si>
    <t>Registro y control del presupuesto</t>
  </si>
  <si>
    <t>Cierre presupuestal y contable mensual</t>
  </si>
  <si>
    <t>Cierre presupuestal</t>
  </si>
  <si>
    <t>Indicadores de resultados febrero de 2017</t>
  </si>
  <si>
    <t>Indicadores de resultados enero-abril de 2017</t>
  </si>
  <si>
    <t>Indicadores de resultados 2021</t>
  </si>
  <si>
    <t>Relativo del mes (B) mayo</t>
  </si>
  <si>
    <t>Relativo del mes (B) junio</t>
  </si>
  <si>
    <t>Relativo del mes (B) julio</t>
  </si>
  <si>
    <t>Relativo del mes (B) agosto</t>
  </si>
  <si>
    <t>Relativo del mes (B) septiembre</t>
  </si>
  <si>
    <t>Relativo del mes (B) octubre</t>
  </si>
  <si>
    <t>Relativo del mes (B) noviembre</t>
  </si>
  <si>
    <t>Relativo del mes (B) diciembre</t>
  </si>
  <si>
    <t>DIRECCIÓN DE INFORMÁTICA</t>
  </si>
  <si>
    <t>Mantenimiento de la infraestructura de las tecnologías de la información</t>
  </si>
  <si>
    <t>Desarrollo de aplicaciones</t>
  </si>
  <si>
    <t>Soporte técnico y equipamiento de infraestructura en materia de tecnologías de la información</t>
  </si>
  <si>
    <t>Programa de resultados electorales prelimnares</t>
  </si>
  <si>
    <t>DIRECCIÓN DE ORGANIZACIÓN</t>
  </si>
  <si>
    <t>Estudios sobre bodegas distritales y municipales</t>
  </si>
  <si>
    <t>Instalación de 125 Consejos Municipales</t>
  </si>
  <si>
    <t>*Número de Estudios sobre mesas receptoras y recepción de paquetes electorales</t>
  </si>
  <si>
    <t>Diseño, aprobación, producción y entrega de la documentación electoral a los veinte Consejos Distritales</t>
  </si>
  <si>
    <t>Diseño, aprobación, producción y entrega de los materiales electorales a los veinte Consejos Distritales</t>
  </si>
  <si>
    <t>Rehabilitación del material electoral</t>
  </si>
  <si>
    <t>Desarrollo e impartición de cursos al personal eventual (Consejos Distritales, Municipales, SE Locales y CAE Locales)</t>
  </si>
  <si>
    <t>DIRECCIÓN DE EDUCACIÓN CÍVICA</t>
  </si>
  <si>
    <t>Difusión de la cultura política a través del arte</t>
  </si>
  <si>
    <t>x</t>
  </si>
  <si>
    <t xml:space="preserve">Futuros ciudadanos </t>
  </si>
  <si>
    <t>Proceso Electoral Local  2020-2021</t>
  </si>
  <si>
    <t>DIRECCIÓN DE ADMINISTRACIÓN</t>
  </si>
  <si>
    <t>DIRECCIÓN JURÍDICA</t>
  </si>
  <si>
    <t>Procedimientos sancionadores administrativos y jurisdiccionales</t>
  </si>
  <si>
    <t>Sesiones del Consejo General</t>
  </si>
  <si>
    <t>Coordinación jurídica de los Consejos Distritales</t>
  </si>
  <si>
    <t>Apoyo a Oficialía Electoral</t>
  </si>
  <si>
    <t>COMUNICACIÓN SOCIAL</t>
  </si>
  <si>
    <t> </t>
  </si>
  <si>
    <t>4’500,000</t>
  </si>
  <si>
    <t>321, 541</t>
  </si>
  <si>
    <t>DIRECCIÓN DE GENERO</t>
  </si>
  <si>
    <t xml:space="preserve">Capacitación Lineamientos de paridad y acciones afirmativas proceso electoral 2020 -2021. Documento con la descripción del contenido de la capacitación y evidencias de la sesiones realizadas. </t>
  </si>
  <si>
    <t xml:space="preserve">No aplica </t>
  </si>
  <si>
    <t>Informe de cumplimiento de  paridad  horizonal, vertical, transversal y las medidas afirmativas para la postulación de índigenas y jóvenes menores de 35 años en el registro de candidaturas a diputaciones por los principios de mayoria relativa y representación proporcional  y cargos de municipes presidencia, sindicatura y regidurias.</t>
  </si>
  <si>
    <t xml:space="preserve">Informe del impacto de las reglas de paridad  y las medidas afirmativas para candidaturas índigenas y jóvenes  en los resultado de candidaturas electas e integración de organos de representación. </t>
  </si>
  <si>
    <t xml:space="preserve">Reuniones regionales multipartidistas para evaluar el cumplimiento de la paridad de género y las acciones afirmativas para postulación de indígenas y jóvenes menores de 35 años en implementadas en el proceso electoral 2021 (modalidad presencial o virtual) </t>
  </si>
  <si>
    <t xml:space="preserve">Documento con la descripción de las acciones realizadas, para promover y garantizar el ejercicio del derecho al voto informado de las personas con discapacidad y  personas adultas mayores con perspectiva de inclusión y no discriminación. </t>
  </si>
  <si>
    <t>Documento con la descripción de las acciones realizadas para romover del ejercicio del voto informado en los pueblos y comunidades indígenas con perspectiva de interculturalidad y la no discriminación.</t>
  </si>
  <si>
    <t xml:space="preserve">Documento con la descripción de las acciones realizadas  para promover y garantizar el ejercicio del derecho al voto informado de las personas de la diversidad sexual con perspectiva de inclusión y no discriminación. </t>
  </si>
  <si>
    <t>Documento con la descripción del contenido de la capacitación y evidencias de la sesiones realizadas para promover la cultura de la no violencia en el marco del ejercicio de los derechos políticos-electorales de las mujeres.</t>
  </si>
  <si>
    <t>Informe de actividades de coordinación interistitucional desarrollas</t>
  </si>
  <si>
    <t xml:space="preserve">Informe de la Red Nacinal de Candidatas Jalisco </t>
  </si>
  <si>
    <t>DIRECCIÓN DE PARTICIPACIÓN CIUDADANA</t>
  </si>
  <si>
    <t>Porcentaje de fortalecimiento institucional en materia de herramientas de participación ciudadana</t>
  </si>
  <si>
    <t xml:space="preserve">Sumatoria del porcentaje de cumplimiento de los indicadores de desempeño de cada entregable </t>
  </si>
  <si>
    <t>Desempeño</t>
  </si>
  <si>
    <t>Índice de vinculación para la Participación Ciudadana</t>
  </si>
  <si>
    <t>Mide el porcentaje de cumplimiento de los entregables del proceso</t>
  </si>
  <si>
    <t>Porcentaje de cumplimiento del programa de formación de ciudadanía activa</t>
  </si>
  <si>
    <t>Porcentaje de cumplimiento del programa de formación de ciudadanía digital</t>
  </si>
  <si>
    <t>Porcentaje de cumplimiento del programa de jaliscienses en el exterior</t>
  </si>
  <si>
    <t>Porcentaje de Participación Ciudadana</t>
  </si>
  <si>
    <t>Número de votos entre el total de la lista nominal multiplicado por 100 para obtener el porcentaje</t>
  </si>
  <si>
    <t>UNIDAD DE FISCALIZACIÓN</t>
  </si>
  <si>
    <t>Recepción y revisión integral de los informes anuales 2020 de las Agrupaciones Políticas respecto del origen y destino de los ingresos que reciban por cualquier modalidad de financiamiento.</t>
  </si>
  <si>
    <t>Informes Financieros del ejercicio 2020 presentados / Total Agrupaciones Politicas Estatales</t>
  </si>
  <si>
    <t>Orientación, asesoría y capacitación a las Agrupaciones Políticas Estatales y otras actividades.</t>
  </si>
  <si>
    <t>(Número de orientaciones brindadas / Total de solicitudes recibidas) *100</t>
  </si>
  <si>
    <t>Actividades Internas y de fortaleza interinstitucional</t>
  </si>
  <si>
    <t>(Agrupaciones que se apegaran al nuevo programa / Total de Agrupaciones Políticas Estatales)*100</t>
  </si>
  <si>
    <t>Enlace entre la Unidad Técnica de Fiscalización del INE y los Comités Directivos Estatales de los Partidos Políticos en Jalisco</t>
  </si>
  <si>
    <t>(Número de requerimientos atendidos / Total de requerimientos recibidos) *100</t>
  </si>
  <si>
    <t>Actividades Convenio INE</t>
  </si>
  <si>
    <t>(Número de requerimientos y actividades atendidos / Total de requerimientos y actividades establecidas en convenio) *100</t>
  </si>
  <si>
    <t>Recepción y revisión integral de informes respecto del origen, monto y aplicacion del financiamiento que se obtengan para el desarrollo de las actividades relacionadas directamente con la Observacion Electoral.</t>
  </si>
  <si>
    <t>Informes Financieros de Organizaciones de observadores electorales presentados / Total Organizaciones de observadores electorales registradas</t>
  </si>
  <si>
    <t>SECRETARÍA TÉCNICA DE COMISIONES</t>
  </si>
  <si>
    <t>Actas elaboradas</t>
  </si>
  <si>
    <t>Acuerdos</t>
  </si>
  <si>
    <t>Dictamenes</t>
  </si>
  <si>
    <t>Registro</t>
  </si>
  <si>
    <t>Agenda</t>
  </si>
  <si>
    <t>DIRECCIÓN EDITORIAL</t>
  </si>
  <si>
    <t>Libros, revistas y publicaciones editadas y publicadas</t>
  </si>
  <si>
    <t>Folios digital</t>
  </si>
  <si>
    <t>Estratégico 4</t>
  </si>
  <si>
    <t>Artículos digitalizados</t>
  </si>
  <si>
    <t>Revista Folios</t>
  </si>
  <si>
    <t>FOLIOS ( impresa y publicada)</t>
  </si>
  <si>
    <t>Publicaciones inéditas</t>
  </si>
  <si>
    <t>Libros (impresos o electrónicos)</t>
  </si>
  <si>
    <t>Publicaciones de materiales editoriales en diseños y formatos diversos (memorias, libros blancos, informes, monografías, manuales informativos, cuadernillos, adendas, anecdotas) del Proceso Electoral</t>
  </si>
  <si>
    <t>Materiales editoriales</t>
  </si>
  <si>
    <t>Diseños, ediciones y publicaciones internas</t>
  </si>
  <si>
    <t>Servicios de edición y diseño</t>
  </si>
  <si>
    <t>Servicios solicitados</t>
  </si>
  <si>
    <t>Promoción, difusión y distribución de publicaciones</t>
  </si>
  <si>
    <t xml:space="preserve">Acciones de promoción, distribución, difusión de las publicaciones </t>
  </si>
  <si>
    <t xml:space="preserve">Acciones promocionales, de difusión y distribución </t>
  </si>
  <si>
    <t>DIRECCIÓN DE PRERROGATIVAS</t>
  </si>
  <si>
    <t>Financiamiento a partidos políticos</t>
  </si>
  <si>
    <t>Acceso a tiempos en radio y televisión</t>
  </si>
  <si>
    <t>Registro de candidaturas</t>
  </si>
  <si>
    <t>Monitoreo de campañas para el proceso electoral local 2020-2021</t>
  </si>
  <si>
    <t xml:space="preserve">Proceso </t>
  </si>
  <si>
    <t xml:space="preserve">Porcentaje </t>
  </si>
  <si>
    <t>Revisión del apoyo ciudadano presentado por los aspirantes a candidaturas independientes</t>
  </si>
  <si>
    <t>Debates entre candidatas y candidatos</t>
  </si>
  <si>
    <r>
      <t>Acumulado                           (∑B</t>
    </r>
    <r>
      <rPr>
        <b/>
        <vertAlign val="superscript"/>
        <sz val="7"/>
        <color rgb="FF7030A0"/>
        <rFont val="Calibri"/>
        <family val="2"/>
        <scheme val="minor"/>
      </rPr>
      <t>…n</t>
    </r>
    <r>
      <rPr>
        <b/>
        <sz val="7"/>
        <color rgb="FF7030A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</si>
</sst>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4"/>
      <color rgb="FF000000"/>
      <name val="Calibri"/>
      <family val="2"/>
      <charset val="1"/>
    </font>
    <font>
      <b/>
      <sz val="8"/>
      <color rgb="FF7030A0"/>
      <name val="Arial Narrow"/>
      <family val="2"/>
      <charset val="1"/>
    </font>
    <font>
      <b/>
      <sz val="7"/>
      <color rgb="FF7030A0"/>
      <name val="Arial Narrow"/>
      <family val="2"/>
      <charset val="1"/>
    </font>
    <font>
      <b/>
      <vertAlign val="superscript"/>
      <sz val="8"/>
      <color rgb="FF7030A0"/>
      <name val="Arial Narrow"/>
      <family val="2"/>
      <charset val="1"/>
    </font>
    <font>
      <b/>
      <sz val="8"/>
      <color rgb="FF604A7B"/>
      <name val="Arial Narrow"/>
      <family val="2"/>
      <charset val="1"/>
    </font>
    <font>
      <sz val="8"/>
      <color rgb="FF000000"/>
      <name val="Arial Narrow"/>
      <family val="2"/>
      <charset val="1"/>
    </font>
    <font>
      <u/>
      <sz val="11"/>
      <color rgb="FF0000FF"/>
      <name val="Calibri"/>
      <family val="2"/>
      <charset val="1"/>
    </font>
    <font>
      <b/>
      <sz val="8"/>
      <color rgb="FF000000"/>
      <name val="Arial Narrow"/>
      <family val="2"/>
      <charset val="1"/>
    </font>
    <font>
      <sz val="8"/>
      <color rgb="FF333333"/>
      <name val="Arial Narrow"/>
      <family val="2"/>
      <charset val="1"/>
    </font>
    <font>
      <sz val="8"/>
      <color rgb="FF1F497D"/>
      <name val="Arial Narrow"/>
      <family val="2"/>
      <charset val="1"/>
    </font>
    <font>
      <sz val="8"/>
      <name val="Arial Narrow"/>
      <family val="2"/>
      <charset val="1"/>
    </font>
    <font>
      <sz val="8"/>
      <color rgb="FFFF0000"/>
      <name val="Arial Narrow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Arial Narrow"/>
      <family val="2"/>
      <charset val="1"/>
    </font>
    <font>
      <b/>
      <sz val="9"/>
      <color rgb="FF000000"/>
      <name val="Arial Narrow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7030A0"/>
      <name val="Calibri"/>
      <family val="2"/>
      <scheme val="minor"/>
    </font>
    <font>
      <u/>
      <sz val="8"/>
      <color rgb="FF80808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vertAlign val="superscript"/>
      <sz val="7"/>
      <color rgb="FF7030A0"/>
      <name val="Calibri"/>
      <family val="2"/>
      <scheme val="minor"/>
    </font>
    <font>
      <b/>
      <sz val="7"/>
      <color rgb="FF7030A0"/>
      <name val="Calibri"/>
      <family val="2"/>
      <scheme val="minor"/>
    </font>
    <font>
      <b/>
      <sz val="14"/>
      <color rgb="FF0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0D9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9" fontId="19" fillId="0" borderId="0" applyBorder="0" applyProtection="0"/>
    <xf numFmtId="0" fontId="9" fillId="0" borderId="0" applyBorder="0" applyProtection="0"/>
    <xf numFmtId="0" fontId="2" fillId="0" borderId="0"/>
    <xf numFmtId="9" fontId="19" fillId="0" borderId="0" applyBorder="0" applyProtection="0"/>
  </cellStyleXfs>
  <cellXfs count="8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2" applyBorder="1" applyAlignment="1" applyProtection="1">
      <alignment horizontal="center" vertical="center" wrapText="1"/>
    </xf>
    <xf numFmtId="9" fontId="8" fillId="0" borderId="1" xfId="1" applyFont="1" applyBorder="1" applyAlignment="1" applyProtection="1">
      <alignment horizontal="center" vertical="center" wrapText="1"/>
    </xf>
    <xf numFmtId="9" fontId="10" fillId="0" borderId="1" xfId="1" applyFont="1" applyBorder="1" applyAlignment="1" applyProtection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 applyProtection="1">
      <alignment horizontal="center" vertical="center" wrapText="1"/>
    </xf>
    <xf numFmtId="10" fontId="8" fillId="0" borderId="1" xfId="1" applyNumberFormat="1" applyFont="1" applyBorder="1" applyAlignment="1" applyProtection="1">
      <alignment horizontal="center" vertical="center" wrapText="1"/>
    </xf>
    <xf numFmtId="10" fontId="10" fillId="0" borderId="1" xfId="1" applyNumberFormat="1" applyFont="1" applyBorder="1" applyAlignment="1" applyProtection="1">
      <alignment horizontal="center" vertical="center" wrapText="1"/>
    </xf>
    <xf numFmtId="9" fontId="13" fillId="0" borderId="1" xfId="1" applyFont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9" fontId="0" fillId="0" borderId="0" xfId="0" applyNumberFormat="1"/>
    <xf numFmtId="0" fontId="20" fillId="0" borderId="0" xfId="0" applyFont="1" applyAlignment="1">
      <alignment vertical="center"/>
    </xf>
    <xf numFmtId="0" fontId="22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textRotation="90" wrapText="1"/>
    </xf>
    <xf numFmtId="0" fontId="21" fillId="4" borderId="1" xfId="0" applyFont="1" applyFill="1" applyBorder="1" applyAlignment="1">
      <alignment horizontal="center" vertical="center" wrapText="1"/>
    </xf>
    <xf numFmtId="0" fontId="24" fillId="0" borderId="1" xfId="2" applyFont="1" applyBorder="1" applyAlignment="1" applyProtection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9" fontId="20" fillId="0" borderId="1" xfId="1" applyFont="1" applyBorder="1" applyAlignment="1" applyProtection="1">
      <alignment horizontal="center" vertical="center" wrapText="1"/>
    </xf>
    <xf numFmtId="9" fontId="21" fillId="0" borderId="1" xfId="1" applyFont="1" applyBorder="1" applyAlignment="1" applyProtection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2" applyFont="1" applyBorder="1" applyAlignment="1" applyProtection="1">
      <alignment horizontal="left" vertical="center" wrapText="1"/>
    </xf>
    <xf numFmtId="10" fontId="20" fillId="0" borderId="1" xfId="1" applyNumberFormat="1" applyFont="1" applyBorder="1" applyAlignment="1" applyProtection="1">
      <alignment horizontal="center" vertical="center" wrapText="1"/>
    </xf>
    <xf numFmtId="9" fontId="27" fillId="0" borderId="1" xfId="1" applyFont="1" applyFill="1" applyBorder="1" applyAlignment="1">
      <alignment horizontal="center" vertical="center" wrapText="1"/>
    </xf>
    <xf numFmtId="10" fontId="27" fillId="0" borderId="1" xfId="1" applyNumberFormat="1" applyFont="1" applyFill="1" applyBorder="1" applyAlignment="1">
      <alignment horizontal="center" vertical="center" wrapText="1"/>
    </xf>
    <xf numFmtId="10" fontId="28" fillId="0" borderId="1" xfId="1" applyNumberFormat="1" applyFont="1" applyFill="1" applyBorder="1" applyAlignment="1">
      <alignment horizontal="center" vertical="center" wrapText="1"/>
    </xf>
    <xf numFmtId="9" fontId="27" fillId="4" borderId="1" xfId="1" applyFont="1" applyFill="1" applyBorder="1" applyAlignment="1">
      <alignment horizontal="center" vertical="center" wrapText="1"/>
    </xf>
    <xf numFmtId="10" fontId="28" fillId="4" borderId="1" xfId="1" applyNumberFormat="1" applyFont="1" applyFill="1" applyBorder="1" applyAlignment="1">
      <alignment horizontal="center" vertical="center" wrapText="1"/>
    </xf>
    <xf numFmtId="9" fontId="28" fillId="4" borderId="1" xfId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9" fontId="28" fillId="0" borderId="1" xfId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4" fillId="0" borderId="1" xfId="2" applyFont="1" applyBorder="1" applyAlignment="1" applyProtection="1">
      <alignment horizontal="center" vertical="center" wrapText="1"/>
    </xf>
    <xf numFmtId="9" fontId="29" fillId="0" borderId="1" xfId="1" applyFont="1" applyFill="1" applyBorder="1" applyAlignment="1">
      <alignment horizontal="center" vertical="center" wrapText="1"/>
    </xf>
    <xf numFmtId="9" fontId="30" fillId="0" borderId="1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9" fontId="20" fillId="0" borderId="1" xfId="0" applyNumberFormat="1" applyFont="1" applyBorder="1" applyAlignment="1">
      <alignment horizontal="center" vertical="center"/>
    </xf>
    <xf numFmtId="9" fontId="21" fillId="0" borderId="1" xfId="0" applyNumberFormat="1" applyFont="1" applyBorder="1" applyAlignment="1">
      <alignment horizontal="center" vertical="center"/>
    </xf>
    <xf numFmtId="9" fontId="20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 shrinkToFit="1"/>
    </xf>
    <xf numFmtId="0" fontId="32" fillId="0" borderId="1" xfId="2" applyFont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10" fontId="27" fillId="4" borderId="1" xfId="1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9" fontId="1" fillId="4" borderId="1" xfId="0" applyNumberFormat="1" applyFont="1" applyFill="1" applyBorder="1" applyAlignment="1">
      <alignment horizontal="center" vertical="center"/>
    </xf>
    <xf numFmtId="10" fontId="20" fillId="4" borderId="1" xfId="1" applyNumberFormat="1" applyFont="1" applyFill="1" applyBorder="1" applyAlignment="1" applyProtection="1">
      <alignment horizontal="center" vertical="center" wrapText="1"/>
    </xf>
    <xf numFmtId="9" fontId="20" fillId="4" borderId="1" xfId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4" borderId="0" xfId="0" applyFont="1" applyFill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9" fontId="31" fillId="4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9" fontId="33" fillId="4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</cellXfs>
  <cellStyles count="5">
    <cellStyle name="Hipervínculo" xfId="2" builtinId="8"/>
    <cellStyle name="Normal" xfId="0" builtinId="0"/>
    <cellStyle name="Normal 2" xfId="3"/>
    <cellStyle name="Porcentaje" xfId="1" builtinId="5"/>
    <cellStyle name="Porcentaje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0D9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04A7B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1150200</xdr:colOff>
      <xdr:row>9</xdr:row>
      <xdr:rowOff>300240</xdr:rowOff>
    </xdr:from>
    <xdr:to>
      <xdr:col>2</xdr:col>
      <xdr:colOff>1824120</xdr:colOff>
      <xdr:row>10</xdr:row>
      <xdr:rowOff>302040</xdr:rowOff>
    </xdr:to>
    <xdr:sp macro="" textlink="">
      <xdr:nvSpPr>
        <xdr:cNvPr id="2" name="CustomShape 1"/>
        <xdr:cNvSpPr/>
      </xdr:nvSpPr>
      <xdr:spPr>
        <a:xfrm>
          <a:off x="1754640" y="4405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(𝐸𝑗𝑒𝑟𝑐𝑖𝑐𝑖𝑜𝑠 𝑎𝑡𝑒𝑛𝑑𝑖𝑑𝑜𝑠)/(𝐸𝑗𝑒𝑟𝑐𝑖𝑐𝑖𝑜𝑠 𝑠𝑜𝑙𝑖𝑐𝑖𝑡𝑎𝑑𝑜𝑠)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0</xdr:colOff>
      <xdr:row>10</xdr:row>
      <xdr:rowOff>300240</xdr:rowOff>
    </xdr:from>
    <xdr:to>
      <xdr:col>2</xdr:col>
      <xdr:colOff>1893600</xdr:colOff>
      <xdr:row>11</xdr:row>
      <xdr:rowOff>302400</xdr:rowOff>
    </xdr:to>
    <xdr:sp macro="" textlink="">
      <xdr:nvSpPr>
        <xdr:cNvPr id="3" name="CustomShape 1"/>
        <xdr:cNvSpPr/>
      </xdr:nvSpPr>
      <xdr:spPr>
        <a:xfrm>
          <a:off x="1824120" y="4729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(𝐸𝑞𝑢𝑖𝑝𝑜𝑠 𝑓𝑢𝑛𝑐𝑖𝑜𝑛𝑎𝑛𝑑𝑜)/(𝐸𝑞𝑢𝑖𝑝𝑜𝑠 𝑎𝑢𝑡𝑜𝑟𝑖𝑧𝑎𝑑𝑜𝑠)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1080</xdr:colOff>
      <xdr:row>4</xdr:row>
      <xdr:rowOff>303120</xdr:rowOff>
    </xdr:from>
    <xdr:to>
      <xdr:col>2</xdr:col>
      <xdr:colOff>1894680</xdr:colOff>
      <xdr:row>5</xdr:row>
      <xdr:rowOff>304920</xdr:rowOff>
    </xdr:to>
    <xdr:sp macro="" textlink="">
      <xdr:nvSpPr>
        <xdr:cNvPr id="4" name="CustomShape 1"/>
        <xdr:cNvSpPr/>
      </xdr:nvSpPr>
      <xdr:spPr>
        <a:xfrm>
          <a:off x="1825200" y="26460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(𝑃𝑒𝑟𝑠𝑜𝑛𝑎𝑙 𝑐𝑎𝑝𝑎𝑐𝑖𝑡𝑎𝑑𝑜)/(𝑃𝑒𝑟𝑠𝑜𝑛𝑎𝑙 𝑟𝑒𝑞𝑢𝑒𝑟𝑖𝑑𝑜)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57960</xdr:colOff>
      <xdr:row>0</xdr:row>
      <xdr:rowOff>0</xdr:rowOff>
    </xdr:from>
    <xdr:to>
      <xdr:col>1</xdr:col>
      <xdr:colOff>1216080</xdr:colOff>
      <xdr:row>0</xdr:row>
      <xdr:rowOff>934200</xdr:rowOff>
    </xdr:to>
    <xdr:pic>
      <xdr:nvPicPr>
        <xdr:cNvPr id="5" name="4 Imagen" descr="Instituto Electoral y de Participación Ciudadana de Jalisc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960" y="0"/>
          <a:ext cx="1762560" cy="9342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5760</xdr:colOff>
      <xdr:row>2</xdr:row>
      <xdr:rowOff>779400</xdr:rowOff>
    </xdr:from>
    <xdr:to>
      <xdr:col>2</xdr:col>
      <xdr:colOff>1899360</xdr:colOff>
      <xdr:row>3</xdr:row>
      <xdr:rowOff>295560</xdr:rowOff>
    </xdr:to>
    <xdr:sp macro="" textlink="">
      <xdr:nvSpPr>
        <xdr:cNvPr id="6" name="CustomShape 1"/>
        <xdr:cNvSpPr/>
      </xdr:nvSpPr>
      <xdr:spPr>
        <a:xfrm>
          <a:off x="1829880" y="200808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(𝑆𝑒𝑑𝑒𝑠 𝑓𝑢𝑛𝑐𝑖𝑜𝑛𝑎𝑙𝑒𝑠)/(𝑆𝑒𝑑𝑒𝑠 𝑟𝑒𝑞𝑢𝑒𝑟𝑖𝑑𝑎𝑠)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57960</xdr:colOff>
      <xdr:row>4</xdr:row>
      <xdr:rowOff>27000</xdr:rowOff>
    </xdr:from>
    <xdr:to>
      <xdr:col>2</xdr:col>
      <xdr:colOff>1951560</xdr:colOff>
      <xdr:row>5</xdr:row>
      <xdr:rowOff>28800</xdr:rowOff>
    </xdr:to>
    <xdr:sp macro="" textlink="">
      <xdr:nvSpPr>
        <xdr:cNvPr id="7" name="CustomShape 1"/>
        <xdr:cNvSpPr/>
      </xdr:nvSpPr>
      <xdr:spPr>
        <a:xfrm>
          <a:off x="1882080" y="236988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(𝑃𝑎𝑞𝑢𝑒𝑡𝑒𝑠 𝑟𝑒ℎ𝑎𝑏𝑖𝑙𝑖𝑡𝑎𝑑𝑜𝑠)/(𝑃𝑎𝑞𝑢𝑒𝑡𝑒𝑠 𝑟𝑒𝑐𝑢𝑝𝑒𝑟𝑎𝑑𝑜𝑠)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11</xdr:row>
      <xdr:rowOff>303120</xdr:rowOff>
    </xdr:from>
    <xdr:to>
      <xdr:col>2</xdr:col>
      <xdr:colOff>1959840</xdr:colOff>
      <xdr:row>12</xdr:row>
      <xdr:rowOff>314640</xdr:rowOff>
    </xdr:to>
    <xdr:sp macro="" textlink="">
      <xdr:nvSpPr>
        <xdr:cNvPr id="8" name="CustomShape 1"/>
        <xdr:cNvSpPr/>
      </xdr:nvSpPr>
      <xdr:spPr>
        <a:xfrm>
          <a:off x="1890360" y="505584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(𝐹𝑜𝑙𝑖𝑜𝑠 𝑎𝑡𝑒𝑛𝑑𝑖𝑑𝑜𝑠)/(𝐹𝑜𝑙𝑖𝑜𝑠 𝑟𝑒𝑐𝑖𝑏𝑖𝑑𝑜𝑠)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12</xdr:row>
      <xdr:rowOff>297000</xdr:rowOff>
    </xdr:from>
    <xdr:to>
      <xdr:col>2</xdr:col>
      <xdr:colOff>1959840</xdr:colOff>
      <xdr:row>13</xdr:row>
      <xdr:rowOff>298800</xdr:rowOff>
    </xdr:to>
    <xdr:sp macro="" textlink="">
      <xdr:nvSpPr>
        <xdr:cNvPr id="9" name="CustomShape 1"/>
        <xdr:cNvSpPr/>
      </xdr:nvSpPr>
      <xdr:spPr>
        <a:xfrm>
          <a:off x="1890360" y="53640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𝑅𝑒𝑠𝑜𝑙𝑢𝑐𝑖𝑜𝑛𝑒𝑠/(𝐷𝑒𝑛𝑢𝑛𝑐𝑖𝑎𝑠 𝑝𝑟𝑒𝑠𝑒𝑛𝑡𝑎𝑑𝑎𝑠)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13</xdr:row>
      <xdr:rowOff>282240</xdr:rowOff>
    </xdr:from>
    <xdr:to>
      <xdr:col>2</xdr:col>
      <xdr:colOff>1968120</xdr:colOff>
      <xdr:row>14</xdr:row>
      <xdr:rowOff>284040</xdr:rowOff>
    </xdr:to>
    <xdr:sp macro="" textlink="">
      <xdr:nvSpPr>
        <xdr:cNvPr id="10" name="CustomShape 1"/>
        <xdr:cNvSpPr/>
      </xdr:nvSpPr>
      <xdr:spPr>
        <a:xfrm>
          <a:off x="1898640" y="567324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14</xdr:row>
      <xdr:rowOff>285120</xdr:rowOff>
    </xdr:from>
    <xdr:to>
      <xdr:col>2</xdr:col>
      <xdr:colOff>1943280</xdr:colOff>
      <xdr:row>15</xdr:row>
      <xdr:rowOff>296640</xdr:rowOff>
    </xdr:to>
    <xdr:sp macro="" textlink="">
      <xdr:nvSpPr>
        <xdr:cNvPr id="11" name="CustomShape 1"/>
        <xdr:cNvSpPr/>
      </xdr:nvSpPr>
      <xdr:spPr>
        <a:xfrm>
          <a:off x="1873800" y="60001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15</xdr:row>
      <xdr:rowOff>275040</xdr:rowOff>
    </xdr:from>
    <xdr:to>
      <xdr:col>2</xdr:col>
      <xdr:colOff>1968120</xdr:colOff>
      <xdr:row>16</xdr:row>
      <xdr:rowOff>296280</xdr:rowOff>
    </xdr:to>
    <xdr:sp macro="" textlink="">
      <xdr:nvSpPr>
        <xdr:cNvPr id="12" name="CustomShape 1"/>
        <xdr:cNvSpPr/>
      </xdr:nvSpPr>
      <xdr:spPr>
        <a:xfrm>
          <a:off x="1898640" y="6304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16</xdr:row>
      <xdr:rowOff>273960</xdr:rowOff>
    </xdr:from>
    <xdr:to>
      <xdr:col>2</xdr:col>
      <xdr:colOff>1943280</xdr:colOff>
      <xdr:row>17</xdr:row>
      <xdr:rowOff>294840</xdr:rowOff>
    </xdr:to>
    <xdr:sp macro="" textlink="">
      <xdr:nvSpPr>
        <xdr:cNvPr id="13" name="CustomShape 1"/>
        <xdr:cNvSpPr/>
      </xdr:nvSpPr>
      <xdr:spPr>
        <a:xfrm>
          <a:off x="1873800" y="66078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1150200</xdr:colOff>
      <xdr:row>9</xdr:row>
      <xdr:rowOff>300240</xdr:rowOff>
    </xdr:from>
    <xdr:to>
      <xdr:col>2</xdr:col>
      <xdr:colOff>1824120</xdr:colOff>
      <xdr:row>10</xdr:row>
      <xdr:rowOff>302040</xdr:rowOff>
    </xdr:to>
    <xdr:sp macro="" textlink="">
      <xdr:nvSpPr>
        <xdr:cNvPr id="12" name="CustomShape 1"/>
        <xdr:cNvSpPr/>
      </xdr:nvSpPr>
      <xdr:spPr>
        <a:xfrm>
          <a:off x="1754640" y="4405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(𝐸𝑗𝑒𝑟𝑐𝑖𝑐𝑖𝑜𝑠 𝑎𝑡𝑒𝑛𝑑𝑖𝑑𝑜𝑠)/(𝐸𝑗𝑒𝑟𝑐𝑖𝑐𝑖𝑜𝑠 𝑠𝑜𝑙𝑖𝑐𝑖𝑡𝑎𝑑𝑜𝑠)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0</xdr:colOff>
      <xdr:row>10</xdr:row>
      <xdr:rowOff>300240</xdr:rowOff>
    </xdr:from>
    <xdr:to>
      <xdr:col>2</xdr:col>
      <xdr:colOff>1893600</xdr:colOff>
      <xdr:row>11</xdr:row>
      <xdr:rowOff>302400</xdr:rowOff>
    </xdr:to>
    <xdr:sp macro="" textlink="">
      <xdr:nvSpPr>
        <xdr:cNvPr id="13" name="CustomShape 1"/>
        <xdr:cNvSpPr/>
      </xdr:nvSpPr>
      <xdr:spPr>
        <a:xfrm>
          <a:off x="1824120" y="4729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(𝐸𝑞𝑢𝑖𝑝𝑜𝑠 𝑓𝑢𝑛𝑐𝑖𝑜𝑛𝑎𝑛𝑑𝑜)/(𝐸𝑞𝑢𝑖𝑝𝑜𝑠 𝑎𝑢𝑡𝑜𝑟𝑖𝑧𝑎𝑑𝑜𝑠)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1080</xdr:colOff>
      <xdr:row>4</xdr:row>
      <xdr:rowOff>303120</xdr:rowOff>
    </xdr:from>
    <xdr:to>
      <xdr:col>2</xdr:col>
      <xdr:colOff>1894680</xdr:colOff>
      <xdr:row>5</xdr:row>
      <xdr:rowOff>304920</xdr:rowOff>
    </xdr:to>
    <xdr:sp macro="" textlink="">
      <xdr:nvSpPr>
        <xdr:cNvPr id="14" name="CustomShape 1"/>
        <xdr:cNvSpPr/>
      </xdr:nvSpPr>
      <xdr:spPr>
        <a:xfrm>
          <a:off x="1825200" y="26460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(𝑃𝑒𝑟𝑠𝑜𝑛𝑎𝑙 𝑐𝑎𝑝𝑎𝑐𝑖𝑡𝑎𝑑𝑜)/(𝑃𝑒𝑟𝑠𝑜𝑛𝑎𝑙 𝑟𝑒𝑞𝑢𝑒𝑟𝑖𝑑𝑜)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57960</xdr:colOff>
      <xdr:row>0</xdr:row>
      <xdr:rowOff>0</xdr:rowOff>
    </xdr:from>
    <xdr:to>
      <xdr:col>1</xdr:col>
      <xdr:colOff>1216080</xdr:colOff>
      <xdr:row>0</xdr:row>
      <xdr:rowOff>934200</xdr:rowOff>
    </xdr:to>
    <xdr:pic>
      <xdr:nvPicPr>
        <xdr:cNvPr id="15" name="4 Imagen" descr="Instituto Electoral y de Participación Ciudadana de Jalisc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960" y="0"/>
          <a:ext cx="1762560" cy="9342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5760</xdr:colOff>
      <xdr:row>2</xdr:row>
      <xdr:rowOff>779400</xdr:rowOff>
    </xdr:from>
    <xdr:to>
      <xdr:col>2</xdr:col>
      <xdr:colOff>1899360</xdr:colOff>
      <xdr:row>3</xdr:row>
      <xdr:rowOff>295560</xdr:rowOff>
    </xdr:to>
    <xdr:sp macro="" textlink="">
      <xdr:nvSpPr>
        <xdr:cNvPr id="16" name="CustomShape 1"/>
        <xdr:cNvSpPr/>
      </xdr:nvSpPr>
      <xdr:spPr>
        <a:xfrm>
          <a:off x="1829880" y="200808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(𝑆𝑒𝑑𝑒𝑠 𝑓𝑢𝑛𝑐𝑖𝑜𝑛𝑎𝑙𝑒𝑠)/(𝑆𝑒𝑑𝑒𝑠 𝑟𝑒𝑞𝑢𝑒𝑟𝑖𝑑𝑎𝑠)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57960</xdr:colOff>
      <xdr:row>4</xdr:row>
      <xdr:rowOff>27000</xdr:rowOff>
    </xdr:from>
    <xdr:to>
      <xdr:col>2</xdr:col>
      <xdr:colOff>1951560</xdr:colOff>
      <xdr:row>5</xdr:row>
      <xdr:rowOff>28800</xdr:rowOff>
    </xdr:to>
    <xdr:sp macro="" textlink="">
      <xdr:nvSpPr>
        <xdr:cNvPr id="17" name="CustomShape 1"/>
        <xdr:cNvSpPr/>
      </xdr:nvSpPr>
      <xdr:spPr>
        <a:xfrm>
          <a:off x="1882080" y="236988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(𝑃𝑎𝑞𝑢𝑒𝑡𝑒𝑠 𝑟𝑒ℎ𝑎𝑏𝑖𝑙𝑖𝑡𝑎𝑑𝑜𝑠)/(𝑃𝑎𝑞𝑢𝑒𝑡𝑒𝑠 𝑟𝑒𝑐𝑢𝑝𝑒𝑟𝑎𝑑𝑜𝑠)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11</xdr:row>
      <xdr:rowOff>303120</xdr:rowOff>
    </xdr:from>
    <xdr:to>
      <xdr:col>2</xdr:col>
      <xdr:colOff>1959840</xdr:colOff>
      <xdr:row>12</xdr:row>
      <xdr:rowOff>314640</xdr:rowOff>
    </xdr:to>
    <xdr:sp macro="" textlink="">
      <xdr:nvSpPr>
        <xdr:cNvPr id="18" name="CustomShape 1"/>
        <xdr:cNvSpPr/>
      </xdr:nvSpPr>
      <xdr:spPr>
        <a:xfrm>
          <a:off x="1890360" y="505584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(𝐹𝑜𝑙𝑖𝑜𝑠 𝑎𝑡𝑒𝑛𝑑𝑖𝑑𝑜𝑠)/(𝐹𝑜𝑙𝑖𝑜𝑠 𝑟𝑒𝑐𝑖𝑏𝑖𝑑𝑜𝑠)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12</xdr:row>
      <xdr:rowOff>297000</xdr:rowOff>
    </xdr:from>
    <xdr:to>
      <xdr:col>2</xdr:col>
      <xdr:colOff>1959840</xdr:colOff>
      <xdr:row>13</xdr:row>
      <xdr:rowOff>298800</xdr:rowOff>
    </xdr:to>
    <xdr:sp macro="" textlink="">
      <xdr:nvSpPr>
        <xdr:cNvPr id="19" name="CustomShape 1"/>
        <xdr:cNvSpPr/>
      </xdr:nvSpPr>
      <xdr:spPr>
        <a:xfrm>
          <a:off x="1890360" y="53640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𝑅𝑒𝑠𝑜𝑙𝑢𝑐𝑖𝑜𝑛𝑒𝑠/(𝐷𝑒𝑛𝑢𝑛𝑐𝑖𝑎𝑠 𝑝𝑟𝑒𝑠𝑒𝑛𝑡𝑎𝑑𝑎𝑠)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13</xdr:row>
      <xdr:rowOff>282240</xdr:rowOff>
    </xdr:from>
    <xdr:to>
      <xdr:col>2</xdr:col>
      <xdr:colOff>1968120</xdr:colOff>
      <xdr:row>14</xdr:row>
      <xdr:rowOff>284040</xdr:rowOff>
    </xdr:to>
    <xdr:sp macro="" textlink="">
      <xdr:nvSpPr>
        <xdr:cNvPr id="20" name="CustomShape 1"/>
        <xdr:cNvSpPr/>
      </xdr:nvSpPr>
      <xdr:spPr>
        <a:xfrm>
          <a:off x="1898640" y="567324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14</xdr:row>
      <xdr:rowOff>252000</xdr:rowOff>
    </xdr:from>
    <xdr:to>
      <xdr:col>2</xdr:col>
      <xdr:colOff>1943280</xdr:colOff>
      <xdr:row>15</xdr:row>
      <xdr:rowOff>263520</xdr:rowOff>
    </xdr:to>
    <xdr:sp macro="" textlink="">
      <xdr:nvSpPr>
        <xdr:cNvPr id="21" name="CustomShape 1"/>
        <xdr:cNvSpPr/>
      </xdr:nvSpPr>
      <xdr:spPr>
        <a:xfrm>
          <a:off x="1873800" y="59670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15</xdr:row>
      <xdr:rowOff>275040</xdr:rowOff>
    </xdr:from>
    <xdr:to>
      <xdr:col>2</xdr:col>
      <xdr:colOff>1968120</xdr:colOff>
      <xdr:row>16</xdr:row>
      <xdr:rowOff>296280</xdr:rowOff>
    </xdr:to>
    <xdr:sp macro="" textlink="">
      <xdr:nvSpPr>
        <xdr:cNvPr id="22" name="CustomShape 1"/>
        <xdr:cNvSpPr/>
      </xdr:nvSpPr>
      <xdr:spPr>
        <a:xfrm>
          <a:off x="1898640" y="6304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16</xdr:row>
      <xdr:rowOff>273960</xdr:rowOff>
    </xdr:from>
    <xdr:to>
      <xdr:col>2</xdr:col>
      <xdr:colOff>1943280</xdr:colOff>
      <xdr:row>17</xdr:row>
      <xdr:rowOff>294840</xdr:rowOff>
    </xdr:to>
    <xdr:sp macro="" textlink="">
      <xdr:nvSpPr>
        <xdr:cNvPr id="23" name="CustomShape 1"/>
        <xdr:cNvSpPr/>
      </xdr:nvSpPr>
      <xdr:spPr>
        <a:xfrm>
          <a:off x="1873800" y="66078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1150200</xdr:colOff>
      <xdr:row>9</xdr:row>
      <xdr:rowOff>300240</xdr:rowOff>
    </xdr:from>
    <xdr:to>
      <xdr:col>2</xdr:col>
      <xdr:colOff>1824120</xdr:colOff>
      <xdr:row>10</xdr:row>
      <xdr:rowOff>302040</xdr:rowOff>
    </xdr:to>
    <xdr:sp macro="" textlink="">
      <xdr:nvSpPr>
        <xdr:cNvPr id="24" name="CustomShape 1"/>
        <xdr:cNvSpPr/>
      </xdr:nvSpPr>
      <xdr:spPr>
        <a:xfrm>
          <a:off x="1754640" y="4405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(𝐸𝑗𝑒𝑟𝑐𝑖𝑐𝑖𝑜𝑠 𝑎𝑡𝑒𝑛𝑑𝑖𝑑𝑜𝑠)/(𝐸𝑗𝑒𝑟𝑐𝑖𝑐𝑖𝑜𝑠 𝑠𝑜𝑙𝑖𝑐𝑖𝑡𝑎𝑑𝑜𝑠)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0</xdr:colOff>
      <xdr:row>10</xdr:row>
      <xdr:rowOff>300240</xdr:rowOff>
    </xdr:from>
    <xdr:to>
      <xdr:col>2</xdr:col>
      <xdr:colOff>1893600</xdr:colOff>
      <xdr:row>11</xdr:row>
      <xdr:rowOff>302400</xdr:rowOff>
    </xdr:to>
    <xdr:sp macro="" textlink="">
      <xdr:nvSpPr>
        <xdr:cNvPr id="25" name="CustomShape 1"/>
        <xdr:cNvSpPr/>
      </xdr:nvSpPr>
      <xdr:spPr>
        <a:xfrm>
          <a:off x="1824120" y="4729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(𝐸𝑞𝑢𝑖𝑝𝑜𝑠 𝑓𝑢𝑛𝑐𝑖𝑜𝑛𝑎𝑛𝑑𝑜)/(𝐸𝑞𝑢𝑖𝑝𝑜𝑠 𝑎𝑢𝑡𝑜𝑟𝑖𝑧𝑎𝑑𝑜𝑠)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1080</xdr:colOff>
      <xdr:row>4</xdr:row>
      <xdr:rowOff>303120</xdr:rowOff>
    </xdr:from>
    <xdr:to>
      <xdr:col>2</xdr:col>
      <xdr:colOff>1894680</xdr:colOff>
      <xdr:row>5</xdr:row>
      <xdr:rowOff>304920</xdr:rowOff>
    </xdr:to>
    <xdr:sp macro="" textlink="">
      <xdr:nvSpPr>
        <xdr:cNvPr id="26" name="CustomShape 1"/>
        <xdr:cNvSpPr/>
      </xdr:nvSpPr>
      <xdr:spPr>
        <a:xfrm>
          <a:off x="1825200" y="26460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(𝑃𝑒𝑟𝑠𝑜𝑛𝑎𝑙 𝑐𝑎𝑝𝑎𝑐𝑖𝑡𝑎𝑑𝑜)/(𝑃𝑒𝑟𝑠𝑜𝑛𝑎𝑙 𝑟𝑒𝑞𝑢𝑒𝑟𝑖𝑑𝑜)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57960</xdr:colOff>
      <xdr:row>0</xdr:row>
      <xdr:rowOff>0</xdr:rowOff>
    </xdr:from>
    <xdr:to>
      <xdr:col>1</xdr:col>
      <xdr:colOff>1216080</xdr:colOff>
      <xdr:row>0</xdr:row>
      <xdr:rowOff>934200</xdr:rowOff>
    </xdr:to>
    <xdr:pic>
      <xdr:nvPicPr>
        <xdr:cNvPr id="27" name="4 Imagen" descr="Instituto Electoral y de Participación Ciudadana de Jalisc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960" y="0"/>
          <a:ext cx="1762560" cy="9342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5760</xdr:colOff>
      <xdr:row>2</xdr:row>
      <xdr:rowOff>779400</xdr:rowOff>
    </xdr:from>
    <xdr:to>
      <xdr:col>2</xdr:col>
      <xdr:colOff>1899360</xdr:colOff>
      <xdr:row>3</xdr:row>
      <xdr:rowOff>295560</xdr:rowOff>
    </xdr:to>
    <xdr:sp macro="" textlink="">
      <xdr:nvSpPr>
        <xdr:cNvPr id="28" name="CustomShape 1"/>
        <xdr:cNvSpPr/>
      </xdr:nvSpPr>
      <xdr:spPr>
        <a:xfrm>
          <a:off x="1829880" y="200808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(𝑆𝑒𝑑𝑒𝑠 𝑓𝑢𝑛𝑐𝑖𝑜𝑛𝑎𝑙𝑒𝑠)/(𝑆𝑒𝑑𝑒𝑠 𝑟𝑒𝑞𝑢𝑒𝑟𝑖𝑑𝑎𝑠)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57960</xdr:colOff>
      <xdr:row>4</xdr:row>
      <xdr:rowOff>27000</xdr:rowOff>
    </xdr:from>
    <xdr:to>
      <xdr:col>2</xdr:col>
      <xdr:colOff>1951560</xdr:colOff>
      <xdr:row>5</xdr:row>
      <xdr:rowOff>28800</xdr:rowOff>
    </xdr:to>
    <xdr:sp macro="" textlink="">
      <xdr:nvSpPr>
        <xdr:cNvPr id="29" name="CustomShape 1"/>
        <xdr:cNvSpPr/>
      </xdr:nvSpPr>
      <xdr:spPr>
        <a:xfrm>
          <a:off x="1882080" y="236988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(𝑃𝑎𝑞𝑢𝑒𝑡𝑒𝑠 𝑟𝑒ℎ𝑎𝑏𝑖𝑙𝑖𝑡𝑎𝑑𝑜𝑠)/(𝑃𝑎𝑞𝑢𝑒𝑡𝑒𝑠 𝑟𝑒𝑐𝑢𝑝𝑒𝑟𝑎𝑑𝑜𝑠)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11</xdr:row>
      <xdr:rowOff>303120</xdr:rowOff>
    </xdr:from>
    <xdr:to>
      <xdr:col>2</xdr:col>
      <xdr:colOff>1959840</xdr:colOff>
      <xdr:row>12</xdr:row>
      <xdr:rowOff>314640</xdr:rowOff>
    </xdr:to>
    <xdr:sp macro="" textlink="">
      <xdr:nvSpPr>
        <xdr:cNvPr id="30" name="CustomShape 1"/>
        <xdr:cNvSpPr/>
      </xdr:nvSpPr>
      <xdr:spPr>
        <a:xfrm>
          <a:off x="1890360" y="505584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(𝐹𝑜𝑙𝑖𝑜𝑠 𝑎𝑡𝑒𝑛𝑑𝑖𝑑𝑜𝑠)/(𝐹𝑜𝑙𝑖𝑜𝑠 𝑟𝑒𝑐𝑖𝑏𝑖𝑑𝑜𝑠)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12</xdr:row>
      <xdr:rowOff>297000</xdr:rowOff>
    </xdr:from>
    <xdr:to>
      <xdr:col>2</xdr:col>
      <xdr:colOff>1959840</xdr:colOff>
      <xdr:row>13</xdr:row>
      <xdr:rowOff>298800</xdr:rowOff>
    </xdr:to>
    <xdr:sp macro="" textlink="">
      <xdr:nvSpPr>
        <xdr:cNvPr id="31" name="CustomShape 1"/>
        <xdr:cNvSpPr/>
      </xdr:nvSpPr>
      <xdr:spPr>
        <a:xfrm>
          <a:off x="1890360" y="53640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𝑅𝑒𝑠𝑜𝑙𝑢𝑐𝑖𝑜𝑛𝑒𝑠/(𝐷𝑒𝑛𝑢𝑛𝑐𝑖𝑎𝑠 𝑝𝑟𝑒𝑠𝑒𝑛𝑡𝑎𝑑𝑎𝑠)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13</xdr:row>
      <xdr:rowOff>282240</xdr:rowOff>
    </xdr:from>
    <xdr:to>
      <xdr:col>2</xdr:col>
      <xdr:colOff>1968120</xdr:colOff>
      <xdr:row>14</xdr:row>
      <xdr:rowOff>284040</xdr:rowOff>
    </xdr:to>
    <xdr:sp macro="" textlink="">
      <xdr:nvSpPr>
        <xdr:cNvPr id="32" name="CustomShape 1"/>
        <xdr:cNvSpPr/>
      </xdr:nvSpPr>
      <xdr:spPr>
        <a:xfrm>
          <a:off x="1898640" y="567324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14</xdr:row>
      <xdr:rowOff>252000</xdr:rowOff>
    </xdr:from>
    <xdr:to>
      <xdr:col>2</xdr:col>
      <xdr:colOff>1943280</xdr:colOff>
      <xdr:row>15</xdr:row>
      <xdr:rowOff>263520</xdr:rowOff>
    </xdr:to>
    <xdr:sp macro="" textlink="">
      <xdr:nvSpPr>
        <xdr:cNvPr id="33" name="CustomShape 1"/>
        <xdr:cNvSpPr/>
      </xdr:nvSpPr>
      <xdr:spPr>
        <a:xfrm>
          <a:off x="1873800" y="59670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15</xdr:row>
      <xdr:rowOff>275040</xdr:rowOff>
    </xdr:from>
    <xdr:to>
      <xdr:col>2</xdr:col>
      <xdr:colOff>1968120</xdr:colOff>
      <xdr:row>16</xdr:row>
      <xdr:rowOff>296280</xdr:rowOff>
    </xdr:to>
    <xdr:sp macro="" textlink="">
      <xdr:nvSpPr>
        <xdr:cNvPr id="34" name="CustomShape 1"/>
        <xdr:cNvSpPr/>
      </xdr:nvSpPr>
      <xdr:spPr>
        <a:xfrm>
          <a:off x="1898640" y="6304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16</xdr:row>
      <xdr:rowOff>273960</xdr:rowOff>
    </xdr:from>
    <xdr:to>
      <xdr:col>2</xdr:col>
      <xdr:colOff>1943280</xdr:colOff>
      <xdr:row>17</xdr:row>
      <xdr:rowOff>294840</xdr:rowOff>
    </xdr:to>
    <xdr:sp macro="" textlink="">
      <xdr:nvSpPr>
        <xdr:cNvPr id="35" name="CustomShape 1"/>
        <xdr:cNvSpPr/>
      </xdr:nvSpPr>
      <xdr:spPr>
        <a:xfrm>
          <a:off x="1873800" y="66078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1150200</xdr:colOff>
      <xdr:row>9</xdr:row>
      <xdr:rowOff>300240</xdr:rowOff>
    </xdr:from>
    <xdr:to>
      <xdr:col>2</xdr:col>
      <xdr:colOff>1824120</xdr:colOff>
      <xdr:row>10</xdr:row>
      <xdr:rowOff>302040</xdr:rowOff>
    </xdr:to>
    <xdr:sp macro="" textlink="">
      <xdr:nvSpPr>
        <xdr:cNvPr id="36" name="CustomShape 1"/>
        <xdr:cNvSpPr/>
      </xdr:nvSpPr>
      <xdr:spPr>
        <a:xfrm>
          <a:off x="1754640" y="4405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(𝐸𝑗𝑒𝑟𝑐𝑖𝑐𝑖𝑜𝑠 𝑎𝑡𝑒𝑛𝑑𝑖𝑑𝑜𝑠)/(𝐸𝑗𝑒𝑟𝑐𝑖𝑐𝑖𝑜𝑠 𝑠𝑜𝑙𝑖𝑐𝑖𝑡𝑎𝑑𝑜𝑠)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0</xdr:colOff>
      <xdr:row>10</xdr:row>
      <xdr:rowOff>300240</xdr:rowOff>
    </xdr:from>
    <xdr:to>
      <xdr:col>2</xdr:col>
      <xdr:colOff>1893600</xdr:colOff>
      <xdr:row>11</xdr:row>
      <xdr:rowOff>302400</xdr:rowOff>
    </xdr:to>
    <xdr:sp macro="" textlink="">
      <xdr:nvSpPr>
        <xdr:cNvPr id="37" name="CustomShape 1"/>
        <xdr:cNvSpPr/>
      </xdr:nvSpPr>
      <xdr:spPr>
        <a:xfrm>
          <a:off x="1824120" y="4729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(𝐸𝑞𝑢𝑖𝑝𝑜𝑠 𝑓𝑢𝑛𝑐𝑖𝑜𝑛𝑎𝑛𝑑𝑜)/(𝐸𝑞𝑢𝑖𝑝𝑜𝑠 𝑎𝑢𝑡𝑜𝑟𝑖𝑧𝑎𝑑𝑜𝑠)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1080</xdr:colOff>
      <xdr:row>4</xdr:row>
      <xdr:rowOff>303120</xdr:rowOff>
    </xdr:from>
    <xdr:to>
      <xdr:col>2</xdr:col>
      <xdr:colOff>1894680</xdr:colOff>
      <xdr:row>5</xdr:row>
      <xdr:rowOff>304920</xdr:rowOff>
    </xdr:to>
    <xdr:sp macro="" textlink="">
      <xdr:nvSpPr>
        <xdr:cNvPr id="38" name="CustomShape 1"/>
        <xdr:cNvSpPr/>
      </xdr:nvSpPr>
      <xdr:spPr>
        <a:xfrm>
          <a:off x="1825200" y="26460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(𝑃𝑒𝑟𝑠𝑜𝑛𝑎𝑙 𝑐𝑎𝑝𝑎𝑐𝑖𝑡𝑎𝑑𝑜)/(𝑃𝑒𝑟𝑠𝑜𝑛𝑎𝑙 𝑟𝑒𝑞𝑢𝑒𝑟𝑖𝑑𝑜)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57960</xdr:colOff>
      <xdr:row>0</xdr:row>
      <xdr:rowOff>0</xdr:rowOff>
    </xdr:from>
    <xdr:to>
      <xdr:col>1</xdr:col>
      <xdr:colOff>1216080</xdr:colOff>
      <xdr:row>0</xdr:row>
      <xdr:rowOff>934200</xdr:rowOff>
    </xdr:to>
    <xdr:pic>
      <xdr:nvPicPr>
        <xdr:cNvPr id="39" name="4 Imagen" descr="Instituto Electoral y de Participación Ciudadana de Jalisc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960" y="0"/>
          <a:ext cx="1762560" cy="9342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5760</xdr:colOff>
      <xdr:row>2</xdr:row>
      <xdr:rowOff>779400</xdr:rowOff>
    </xdr:from>
    <xdr:to>
      <xdr:col>2</xdr:col>
      <xdr:colOff>1899360</xdr:colOff>
      <xdr:row>3</xdr:row>
      <xdr:rowOff>295560</xdr:rowOff>
    </xdr:to>
    <xdr:sp macro="" textlink="">
      <xdr:nvSpPr>
        <xdr:cNvPr id="40" name="CustomShape 1"/>
        <xdr:cNvSpPr/>
      </xdr:nvSpPr>
      <xdr:spPr>
        <a:xfrm>
          <a:off x="1829880" y="200808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(𝑆𝑒𝑑𝑒𝑠 𝑓𝑢𝑛𝑐𝑖𝑜𝑛𝑎𝑙𝑒𝑠)/(𝑆𝑒𝑑𝑒𝑠 𝑟𝑒𝑞𝑢𝑒𝑟𝑖𝑑𝑎𝑠)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57960</xdr:colOff>
      <xdr:row>4</xdr:row>
      <xdr:rowOff>27000</xdr:rowOff>
    </xdr:from>
    <xdr:to>
      <xdr:col>2</xdr:col>
      <xdr:colOff>1951560</xdr:colOff>
      <xdr:row>5</xdr:row>
      <xdr:rowOff>28800</xdr:rowOff>
    </xdr:to>
    <xdr:sp macro="" textlink="">
      <xdr:nvSpPr>
        <xdr:cNvPr id="41" name="CustomShape 1"/>
        <xdr:cNvSpPr/>
      </xdr:nvSpPr>
      <xdr:spPr>
        <a:xfrm>
          <a:off x="1882080" y="236988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(𝑃𝑎𝑞𝑢𝑒𝑡𝑒𝑠 𝑟𝑒ℎ𝑎𝑏𝑖𝑙𝑖𝑡𝑎𝑑𝑜𝑠)/(𝑃𝑎𝑞𝑢𝑒𝑡𝑒𝑠 𝑟𝑒𝑐𝑢𝑝𝑒𝑟𝑎𝑑𝑜𝑠)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11</xdr:row>
      <xdr:rowOff>303120</xdr:rowOff>
    </xdr:from>
    <xdr:to>
      <xdr:col>2</xdr:col>
      <xdr:colOff>1959840</xdr:colOff>
      <xdr:row>12</xdr:row>
      <xdr:rowOff>314640</xdr:rowOff>
    </xdr:to>
    <xdr:sp macro="" textlink="">
      <xdr:nvSpPr>
        <xdr:cNvPr id="42" name="CustomShape 1"/>
        <xdr:cNvSpPr/>
      </xdr:nvSpPr>
      <xdr:spPr>
        <a:xfrm>
          <a:off x="1890360" y="505584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(𝐹𝑜𝑙𝑖𝑜𝑠 𝑎𝑡𝑒𝑛𝑑𝑖𝑑𝑜𝑠)/(𝐹𝑜𝑙𝑖𝑜𝑠 𝑟𝑒𝑐𝑖𝑏𝑖𝑑𝑜𝑠)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12</xdr:row>
      <xdr:rowOff>297000</xdr:rowOff>
    </xdr:from>
    <xdr:to>
      <xdr:col>2</xdr:col>
      <xdr:colOff>1959840</xdr:colOff>
      <xdr:row>13</xdr:row>
      <xdr:rowOff>298800</xdr:rowOff>
    </xdr:to>
    <xdr:sp macro="" textlink="">
      <xdr:nvSpPr>
        <xdr:cNvPr id="43" name="CustomShape 1"/>
        <xdr:cNvSpPr/>
      </xdr:nvSpPr>
      <xdr:spPr>
        <a:xfrm>
          <a:off x="1890360" y="53640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𝑅𝑒𝑠𝑜𝑙𝑢𝑐𝑖𝑜𝑛𝑒𝑠/(𝐷𝑒𝑛𝑢𝑛𝑐𝑖𝑎𝑠 𝑝𝑟𝑒𝑠𝑒𝑛𝑡𝑎𝑑𝑎𝑠)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13</xdr:row>
      <xdr:rowOff>282240</xdr:rowOff>
    </xdr:from>
    <xdr:to>
      <xdr:col>2</xdr:col>
      <xdr:colOff>1968120</xdr:colOff>
      <xdr:row>14</xdr:row>
      <xdr:rowOff>284040</xdr:rowOff>
    </xdr:to>
    <xdr:sp macro="" textlink="">
      <xdr:nvSpPr>
        <xdr:cNvPr id="44" name="CustomShape 1"/>
        <xdr:cNvSpPr/>
      </xdr:nvSpPr>
      <xdr:spPr>
        <a:xfrm>
          <a:off x="1898640" y="567324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14</xdr:row>
      <xdr:rowOff>252000</xdr:rowOff>
    </xdr:from>
    <xdr:to>
      <xdr:col>2</xdr:col>
      <xdr:colOff>1943280</xdr:colOff>
      <xdr:row>15</xdr:row>
      <xdr:rowOff>263520</xdr:rowOff>
    </xdr:to>
    <xdr:sp macro="" textlink="">
      <xdr:nvSpPr>
        <xdr:cNvPr id="45" name="CustomShape 1"/>
        <xdr:cNvSpPr/>
      </xdr:nvSpPr>
      <xdr:spPr>
        <a:xfrm>
          <a:off x="1873800" y="59670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15</xdr:row>
      <xdr:rowOff>275040</xdr:rowOff>
    </xdr:from>
    <xdr:to>
      <xdr:col>2</xdr:col>
      <xdr:colOff>1968120</xdr:colOff>
      <xdr:row>16</xdr:row>
      <xdr:rowOff>296280</xdr:rowOff>
    </xdr:to>
    <xdr:sp macro="" textlink="">
      <xdr:nvSpPr>
        <xdr:cNvPr id="46" name="CustomShape 1"/>
        <xdr:cNvSpPr/>
      </xdr:nvSpPr>
      <xdr:spPr>
        <a:xfrm>
          <a:off x="1898640" y="630432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16</xdr:row>
      <xdr:rowOff>273960</xdr:rowOff>
    </xdr:from>
    <xdr:to>
      <xdr:col>2</xdr:col>
      <xdr:colOff>1943280</xdr:colOff>
      <xdr:row>17</xdr:row>
      <xdr:rowOff>294840</xdr:rowOff>
    </xdr:to>
    <xdr:sp macro="" textlink="">
      <xdr:nvSpPr>
        <xdr:cNvPr id="47" name="CustomShape 1"/>
        <xdr:cNvSpPr/>
      </xdr:nvSpPr>
      <xdr:spPr>
        <a:xfrm>
          <a:off x="1873800" y="6607800"/>
          <a:ext cx="189360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56160</xdr:colOff>
      <xdr:row>0</xdr:row>
      <xdr:rowOff>0</xdr:rowOff>
    </xdr:from>
    <xdr:to>
      <xdr:col>1</xdr:col>
      <xdr:colOff>581400</xdr:colOff>
      <xdr:row>1</xdr:row>
      <xdr:rowOff>682</xdr:rowOff>
    </xdr:to>
    <xdr:pic>
      <xdr:nvPicPr>
        <xdr:cNvPr id="48" name="11 Imagen" descr="Instituto Electoral y de Participación Ciudadana de Jalisc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160" y="0"/>
          <a:ext cx="1911240" cy="8341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367920</xdr:colOff>
      <xdr:row>3</xdr:row>
      <xdr:rowOff>104760</xdr:rowOff>
    </xdr:from>
    <xdr:to>
      <xdr:col>2</xdr:col>
      <xdr:colOff>1940760</xdr:colOff>
      <xdr:row>3</xdr:row>
      <xdr:rowOff>495720</xdr:rowOff>
    </xdr:to>
    <xdr:sp macro="" textlink="">
      <xdr:nvSpPr>
        <xdr:cNvPr id="49" name="CustomShape 1"/>
        <xdr:cNvSpPr/>
      </xdr:nvSpPr>
      <xdr:spPr>
        <a:xfrm>
          <a:off x="3900960" y="1771560"/>
          <a:ext cx="1572840" cy="3909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</a:t>
          </a:r>
          <a:r>
            <a:rPr lang="es-MX" sz="800" b="0" strike="noStrike" spc="-1">
              <a:solidFill>
                <a:srgbClr val="000000"/>
              </a:solidFill>
              <a:latin typeface="Calibri"/>
            </a:rPr>
            <a:t>𝑅𝑒𝑞𝑢𝑒𝑟𝑖𝑚𝑖𝑒𝑛𝑡𝑜 𝑠𝑜𝑙𝑖𝑐𝑖𝑡𝑎𝑑𝑜)/(𝑅𝑒𝑞𝑢𝑒𝑟𝑖𝑚𝑖𝑒𝑛𝑡𝑜 𝑐𝑢𝑚𝑝𝑙𝑖𝑑𝑜) (100)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453600</xdr:colOff>
      <xdr:row>5</xdr:row>
      <xdr:rowOff>68400</xdr:rowOff>
    </xdr:from>
    <xdr:to>
      <xdr:col>2</xdr:col>
      <xdr:colOff>1930680</xdr:colOff>
      <xdr:row>5</xdr:row>
      <xdr:rowOff>535680</xdr:rowOff>
    </xdr:to>
    <xdr:sp macro="" textlink="">
      <xdr:nvSpPr>
        <xdr:cNvPr id="50" name="CustomShape 1"/>
        <xdr:cNvSpPr/>
      </xdr:nvSpPr>
      <xdr:spPr>
        <a:xfrm>
          <a:off x="3986640" y="2851560"/>
          <a:ext cx="1477080" cy="467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800" b="0" strike="noStrike" spc="-1">
              <a:solidFill>
                <a:srgbClr val="000000"/>
              </a:solidFill>
              <a:latin typeface="Calibri"/>
            </a:rPr>
            <a:t>(𝑆𝑒𝑟𝑣𝑖𝑐𝑖𝑜𝑠 𝑎𝑡𝑒𝑛𝑑𝑖𝑑𝑜𝑠)/(𝑆𝑒𝑟𝑣𝑖𝑐𝑖𝑜𝑠 𝑠𝑜𝑙𝑖𝑐𝑖𝑡𝑎𝑑𝑜𝑠) (100)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36720</xdr:colOff>
      <xdr:row>6</xdr:row>
      <xdr:rowOff>92160</xdr:rowOff>
    </xdr:from>
    <xdr:to>
      <xdr:col>2</xdr:col>
      <xdr:colOff>2268000</xdr:colOff>
      <xdr:row>6</xdr:row>
      <xdr:rowOff>417960</xdr:rowOff>
    </xdr:to>
    <xdr:sp macro="" textlink="">
      <xdr:nvSpPr>
        <xdr:cNvPr id="51" name="CustomShape 1"/>
        <xdr:cNvSpPr/>
      </xdr:nvSpPr>
      <xdr:spPr>
        <a:xfrm>
          <a:off x="3569760" y="3526560"/>
          <a:ext cx="2231280" cy="325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(𝑇𝑜𝑡𝑎𝑙 𝑑𝑒 𝑎𝑐𝑡𝑎𝑠 𝑐𝑎𝑝𝑡𝑢𝑟𝑎𝑑𝑎𝑠)/(𝑇𝑜𝑡𝑎𝑙 𝑑𝑒 𝑎𝑐𝑡𝑎𝑠)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205920</xdr:colOff>
      <xdr:row>15</xdr:row>
      <xdr:rowOff>95760</xdr:rowOff>
    </xdr:from>
    <xdr:to>
      <xdr:col>2</xdr:col>
      <xdr:colOff>2410920</xdr:colOff>
      <xdr:row>15</xdr:row>
      <xdr:rowOff>557280</xdr:rowOff>
    </xdr:to>
    <xdr:sp macro="" textlink="">
      <xdr:nvSpPr>
        <xdr:cNvPr id="52" name="CustomShape 1"/>
        <xdr:cNvSpPr/>
      </xdr:nvSpPr>
      <xdr:spPr>
        <a:xfrm>
          <a:off x="3738960" y="8849160"/>
          <a:ext cx="2205000" cy="4615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800" b="0" strike="noStrike" spc="-1">
              <a:solidFill>
                <a:srgbClr val="000000"/>
              </a:solidFill>
              <a:latin typeface="Calibri"/>
            </a:rPr>
            <a:t>"(Participantes en los ejercicios de prácticas democráticas 2020)" /("(Participantes en los ejercicios de prácticas democráticas " 2019)) (100)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537120</xdr:colOff>
      <xdr:row>18</xdr:row>
      <xdr:rowOff>67680</xdr:rowOff>
    </xdr:from>
    <xdr:to>
      <xdr:col>2</xdr:col>
      <xdr:colOff>1421280</xdr:colOff>
      <xdr:row>18</xdr:row>
      <xdr:rowOff>570600</xdr:rowOff>
    </xdr:to>
    <xdr:sp macro="" textlink="">
      <xdr:nvSpPr>
        <xdr:cNvPr id="53" name="CustomShape 1"/>
        <xdr:cNvSpPr/>
      </xdr:nvSpPr>
      <xdr:spPr>
        <a:xfrm>
          <a:off x="4070160" y="10704240"/>
          <a:ext cx="884160" cy="5029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800" b="0" strike="noStrike" spc="-1">
              <a:solidFill>
                <a:srgbClr val="000000"/>
              </a:solidFill>
              <a:latin typeface="Calibri"/>
            </a:rPr>
            <a:t>(𝐹𝑜𝑙𝑖𝑜𝑠 𝑡𝑢𝑟𝑛𝑎𝑑𝑜𝑠)/(𝐹𝑜𝑙𝑖𝑜𝑠 𝑎𝑡𝑒𝑛𝑑𝑖𝑑𝑜𝑠 ) (100)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499680</xdr:colOff>
      <xdr:row>19</xdr:row>
      <xdr:rowOff>105480</xdr:rowOff>
    </xdr:from>
    <xdr:to>
      <xdr:col>2</xdr:col>
      <xdr:colOff>1878480</xdr:colOff>
      <xdr:row>19</xdr:row>
      <xdr:rowOff>626760</xdr:rowOff>
    </xdr:to>
    <xdr:sp macro="" textlink="">
      <xdr:nvSpPr>
        <xdr:cNvPr id="54" name="CustomShape 1"/>
        <xdr:cNvSpPr/>
      </xdr:nvSpPr>
      <xdr:spPr>
        <a:xfrm>
          <a:off x="4032720" y="11360160"/>
          <a:ext cx="1378800" cy="521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800" b="0" strike="noStrike" spc="-1">
              <a:solidFill>
                <a:srgbClr val="000000"/>
              </a:solidFill>
              <a:latin typeface="Cambria Math"/>
            </a:rPr>
            <a:t>(𝑄𝑢𝑒𝑗𝑎𝑠 𝑦 𝑑𝑒𝑚𝑎𝑛𝑑𝑎𝑠 𝑝𝑟𝑒𝑠𝑒𝑛𝑡𝑎𝑑𝑎𝑠)/(𝑄𝑢𝑒𝑗𝑎𝑠 𝑦 𝑑𝑒𝑚𝑎𝑛𝑑𝑎𝑠 𝑎𝑡𝑒𝑛𝑑𝑖𝑑𝑎𝑠) (100)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401760</xdr:colOff>
      <xdr:row>20</xdr:row>
      <xdr:rowOff>43560</xdr:rowOff>
    </xdr:from>
    <xdr:to>
      <xdr:col>2</xdr:col>
      <xdr:colOff>1550880</xdr:colOff>
      <xdr:row>20</xdr:row>
      <xdr:rowOff>564120</xdr:rowOff>
    </xdr:to>
    <xdr:sp macro="" textlink="">
      <xdr:nvSpPr>
        <xdr:cNvPr id="55" name="CustomShape 1"/>
        <xdr:cNvSpPr/>
      </xdr:nvSpPr>
      <xdr:spPr>
        <a:xfrm>
          <a:off x="3934800" y="12102120"/>
          <a:ext cx="1149120" cy="520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800" b="0" strike="noStrike" spc="-1">
              <a:solidFill>
                <a:srgbClr val="000000"/>
              </a:solidFill>
              <a:latin typeface="Cambria Math"/>
            </a:rPr>
            <a:t>(𝑆𝑒𝑠𝑖𝑜𝑛𝑒𝑠 𝑝𝑟𝑜𝑔𝑟𝑎𝑚𝑎𝑑𝑎𝑠)/(𝑆𝑒𝑠𝑖𝑜𝑛𝑒𝑠 𝑎𝑡𝑒𝑛𝑑𝑖𝑑𝑎𝑠) (100)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401760</xdr:colOff>
      <xdr:row>21</xdr:row>
      <xdr:rowOff>44640</xdr:rowOff>
    </xdr:from>
    <xdr:to>
      <xdr:col>2</xdr:col>
      <xdr:colOff>1550880</xdr:colOff>
      <xdr:row>21</xdr:row>
      <xdr:rowOff>438120</xdr:rowOff>
    </xdr:to>
    <xdr:sp macro="" textlink="">
      <xdr:nvSpPr>
        <xdr:cNvPr id="56" name="CustomShape 1"/>
        <xdr:cNvSpPr/>
      </xdr:nvSpPr>
      <xdr:spPr>
        <a:xfrm>
          <a:off x="3934800" y="12711960"/>
          <a:ext cx="1149120" cy="3934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800" b="0" strike="noStrike" spc="-1">
              <a:solidFill>
                <a:srgbClr val="000000"/>
              </a:solidFill>
              <a:latin typeface="Cambria Math"/>
            </a:rPr>
            <a:t>(𝐶𝑜𝑜𝑟𝑑𝑖𝑛𝑎𝑐𝑖ó𝑛 𝑗𝑢𝑟í𝑑𝑖𝑐𝑎)/(𝐶𝑜𝑜𝑟𝑑𝑖𝑛𝑎𝑐𝑖ó𝑛 𝑒𝑓𝑒𝑐𝑡𝑖𝑣𝑎) (100)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401760</xdr:colOff>
      <xdr:row>22</xdr:row>
      <xdr:rowOff>43920</xdr:rowOff>
    </xdr:from>
    <xdr:to>
      <xdr:col>2</xdr:col>
      <xdr:colOff>1550880</xdr:colOff>
      <xdr:row>22</xdr:row>
      <xdr:rowOff>565200</xdr:rowOff>
    </xdr:to>
    <xdr:sp macro="" textlink="">
      <xdr:nvSpPr>
        <xdr:cNvPr id="57" name="CustomShape 1"/>
        <xdr:cNvSpPr/>
      </xdr:nvSpPr>
      <xdr:spPr>
        <a:xfrm>
          <a:off x="3934800" y="13320360"/>
          <a:ext cx="1149120" cy="521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800" b="0" strike="noStrike" spc="-1">
              <a:solidFill>
                <a:srgbClr val="000000"/>
              </a:solidFill>
              <a:latin typeface="Cambria Math"/>
            </a:rPr>
            <a:t>(𝑂𝑓𝑖𝑐𝑖𝑎𝑙í𝑎𝑠 𝑆𝑜𝑙𝑖𝑐𝑖𝑡𝑎𝑑𝑎𝑠)/(𝑂𝑓𝑖𝑐𝑖𝑎𝑙í𝑎𝑠 𝐸𝑓𝑒𝑐𝑡𝑢𝑎𝑑𝑎𝑠) (100)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166320</xdr:colOff>
      <xdr:row>48</xdr:row>
      <xdr:rowOff>104040</xdr:rowOff>
    </xdr:from>
    <xdr:to>
      <xdr:col>3</xdr:col>
      <xdr:colOff>370800</xdr:colOff>
      <xdr:row>48</xdr:row>
      <xdr:rowOff>208440</xdr:rowOff>
    </xdr:to>
    <xdr:sp macro="" textlink="">
      <xdr:nvSpPr>
        <xdr:cNvPr id="58" name="CustomShape 1"/>
        <xdr:cNvSpPr/>
      </xdr:nvSpPr>
      <xdr:spPr>
        <a:xfrm>
          <a:off x="3699360" y="26418960"/>
          <a:ext cx="2696760" cy="104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(𝐷𝑖𝑐𝑡á𝑚𝑒𝑛𝑒𝑠 𝑖𝑛𝑡𝑒𝑔𝑟𝑎𝑑𝑜𝑠)/(𝐷𝑖𝑐𝑡á𝑚𝑒𝑛𝑒𝑠 𝑎𝑝𝑟𝑜𝑏𝑎𝑑𝑜𝑠)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2121480</xdr:colOff>
      <xdr:row>46</xdr:row>
      <xdr:rowOff>238680</xdr:rowOff>
    </xdr:from>
    <xdr:to>
      <xdr:col>2</xdr:col>
      <xdr:colOff>1869840</xdr:colOff>
      <xdr:row>46</xdr:row>
      <xdr:rowOff>342720</xdr:rowOff>
    </xdr:to>
    <xdr:sp macro="" textlink="">
      <xdr:nvSpPr>
        <xdr:cNvPr id="59" name="CustomShape 1"/>
        <xdr:cNvSpPr/>
      </xdr:nvSpPr>
      <xdr:spPr>
        <a:xfrm>
          <a:off x="3507480" y="25308360"/>
          <a:ext cx="1895400" cy="1040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(𝐴𝑐𝑡𝑎𝑠 𝑖𝑛𝑡𝑒𝑔𝑟𝑎𝑑𝑎𝑠)/(𝑠𝑒𝑠𝑖𝑜𝑛𝑒𝑠 𝑐𝑒𝑙𝑒𝑏𝑟𝑎𝑑𝑎𝑠)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291240</xdr:colOff>
      <xdr:row>47</xdr:row>
      <xdr:rowOff>69840</xdr:rowOff>
    </xdr:from>
    <xdr:to>
      <xdr:col>3</xdr:col>
      <xdr:colOff>12600</xdr:colOff>
      <xdr:row>47</xdr:row>
      <xdr:rowOff>338040</xdr:rowOff>
    </xdr:to>
    <xdr:sp macro="" textlink="">
      <xdr:nvSpPr>
        <xdr:cNvPr id="60" name="CustomShape 1"/>
        <xdr:cNvSpPr/>
      </xdr:nvSpPr>
      <xdr:spPr>
        <a:xfrm>
          <a:off x="3824280" y="25885080"/>
          <a:ext cx="2213640" cy="2682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𝑝𝑟𝑜𝑝𝑢𝑒𝑠𝑡𝑜𝑠)/(𝐴𝑐𝑢𝑒𝑟𝑑𝑜𝑠 𝑎𝑝𝑟𝑜𝑏𝑎𝑑𝑜𝑠)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2131920</xdr:colOff>
      <xdr:row>50</xdr:row>
      <xdr:rowOff>91800</xdr:rowOff>
    </xdr:from>
    <xdr:to>
      <xdr:col>2</xdr:col>
      <xdr:colOff>2120760</xdr:colOff>
      <xdr:row>50</xdr:row>
      <xdr:rowOff>195840</xdr:rowOff>
    </xdr:to>
    <xdr:sp macro="" textlink="">
      <xdr:nvSpPr>
        <xdr:cNvPr id="61" name="CustomShape 1"/>
        <xdr:cNvSpPr/>
      </xdr:nvSpPr>
      <xdr:spPr>
        <a:xfrm>
          <a:off x="3517920" y="27310320"/>
          <a:ext cx="2135880" cy="1040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(𝐴𝑔𝑒𝑛𝑑𝑎 𝑠𝑒𝑚𝑎𝑛𝑎𝑙)/(𝑠𝑒𝑚𝑎𝑛𝑎𝑠 𝑑𝑒𝑙 𝑚𝑒𝑠)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32040</xdr:colOff>
      <xdr:row>49</xdr:row>
      <xdr:rowOff>12240</xdr:rowOff>
    </xdr:from>
    <xdr:to>
      <xdr:col>3</xdr:col>
      <xdr:colOff>236880</xdr:colOff>
      <xdr:row>49</xdr:row>
      <xdr:rowOff>116640</xdr:rowOff>
    </xdr:to>
    <xdr:sp macro="" textlink="">
      <xdr:nvSpPr>
        <xdr:cNvPr id="62" name="CustomShape 1"/>
        <xdr:cNvSpPr/>
      </xdr:nvSpPr>
      <xdr:spPr>
        <a:xfrm>
          <a:off x="3565080" y="26786880"/>
          <a:ext cx="2697120" cy="104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(𝑟𝑒𝑔, 𝑑𝑒 𝑟𝑒𝑢𝑛𝑖ó𝑛 𝑒𝑙𝑎𝑏.)/(𝑟𝑒𝑢𝑛𝑖𝑜𝑛𝑒𝑠 𝑑𝑒 𝑡𝑟𝑎𝑏 𝑐𝑒𝑙.)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327960</xdr:colOff>
      <xdr:row>4</xdr:row>
      <xdr:rowOff>68040</xdr:rowOff>
    </xdr:from>
    <xdr:to>
      <xdr:col>2</xdr:col>
      <xdr:colOff>2050200</xdr:colOff>
      <xdr:row>4</xdr:row>
      <xdr:rowOff>428400</xdr:rowOff>
    </xdr:to>
    <xdr:sp macro="" textlink="">
      <xdr:nvSpPr>
        <xdr:cNvPr id="63" name="CustomShape 1"/>
        <xdr:cNvSpPr/>
      </xdr:nvSpPr>
      <xdr:spPr>
        <a:xfrm>
          <a:off x="3861000" y="2292840"/>
          <a:ext cx="1722240" cy="3603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800" b="0" strike="noStrike" spc="-1">
              <a:solidFill>
                <a:srgbClr val="000000"/>
              </a:solidFill>
              <a:latin typeface="Calibri"/>
            </a:rPr>
            <a:t>(𝐴𝑝𝑙𝑖𝑐𝑎𝑐𝑖𝑜𝑛𝑒𝑠 𝑖𝑚𝑝𝑙𝑒𝑚𝑒𝑛𝑡𝑎𝑑𝑎𝑠)/(𝐴𝑝𝑙𝑖𝑐𝑎𝑐𝑖𝑜𝑛𝑒𝑠 𝑠𝑜𝑙𝑖𝑐𝑡𝑎𝑑𝑎𝑠) (100)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56520</xdr:colOff>
      <xdr:row>7</xdr:row>
      <xdr:rowOff>126000</xdr:rowOff>
    </xdr:from>
    <xdr:to>
      <xdr:col>2</xdr:col>
      <xdr:colOff>2061720</xdr:colOff>
      <xdr:row>7</xdr:row>
      <xdr:rowOff>470520</xdr:rowOff>
    </xdr:to>
    <xdr:sp macro="" textlink="">
      <xdr:nvSpPr>
        <xdr:cNvPr id="64" name="15 CuadroTexto"/>
        <xdr:cNvSpPr/>
      </xdr:nvSpPr>
      <xdr:spPr>
        <a:xfrm>
          <a:off x="3589560" y="4065480"/>
          <a:ext cx="2005200" cy="3445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700" b="0" strike="noStrike" spc="-1">
              <a:solidFill>
                <a:srgbClr val="000000"/>
              </a:solidFill>
              <a:latin typeface="Cambria Math"/>
            </a:rPr>
            <a:t>(𝑁ú𝑚𝑒𝑟𝑜 𝑑𝑒 𝑠𝑒𝑑𝑒𝑠 )/(𝑁ú𝑚𝑒𝑟𝑜 𝑡𝑜𝑡𝑎𝑙 𝑑𝑒 𝑆𝑒𝑑𝑒𝑠) (100)</a:t>
          </a:r>
          <a:endParaRPr lang="en-US" sz="7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218880</xdr:colOff>
      <xdr:row>9</xdr:row>
      <xdr:rowOff>32040</xdr:rowOff>
    </xdr:from>
    <xdr:to>
      <xdr:col>2</xdr:col>
      <xdr:colOff>2287080</xdr:colOff>
      <xdr:row>9</xdr:row>
      <xdr:rowOff>374400</xdr:rowOff>
    </xdr:to>
    <xdr:sp macro="" textlink="">
      <xdr:nvSpPr>
        <xdr:cNvPr id="65" name="14 CuadroTexto"/>
        <xdr:cNvSpPr/>
      </xdr:nvSpPr>
      <xdr:spPr>
        <a:xfrm>
          <a:off x="3751920" y="5192640"/>
          <a:ext cx="2068200" cy="3423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700" b="0" strike="noStrike" spc="-1">
              <a:solidFill>
                <a:srgbClr val="000000"/>
              </a:solidFill>
              <a:latin typeface="Cambria Math"/>
            </a:rPr>
            <a:t>(𝑁𝑜. 𝑑𝑒 𝑑𝑜𝑐𝑡𝑜𝑠 𝑒𝑙𝑒𝑐𝑡)/(𝑇𝑜𝑡𝑎𝑙 𝑑𝑒 𝑑𝑜𝑐𝑡𝑜𝑠. 𝑒𝑙𝑒𝑐𝑡) (100)</a:t>
          </a:r>
          <a:endParaRPr lang="en-US" sz="7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250200</xdr:colOff>
      <xdr:row>10</xdr:row>
      <xdr:rowOff>87120</xdr:rowOff>
    </xdr:from>
    <xdr:to>
      <xdr:col>2</xdr:col>
      <xdr:colOff>2345400</xdr:colOff>
      <xdr:row>10</xdr:row>
      <xdr:rowOff>471240</xdr:rowOff>
    </xdr:to>
    <xdr:sp macro="" textlink="">
      <xdr:nvSpPr>
        <xdr:cNvPr id="66" name="14 CuadroTexto"/>
        <xdr:cNvSpPr/>
      </xdr:nvSpPr>
      <xdr:spPr>
        <a:xfrm>
          <a:off x="3783240" y="5761800"/>
          <a:ext cx="2095200" cy="3841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700" b="0" strike="noStrike" spc="-1">
              <a:solidFill>
                <a:srgbClr val="000000"/>
              </a:solidFill>
              <a:latin typeface="Cambria Math"/>
            </a:rPr>
            <a:t>(𝑁𝑜. 𝑑𝑒</a:t>
          </a:r>
          <a:r>
            <a:rPr lang="es-ES" sz="700" b="0" strike="noStrike" spc="-1">
              <a:solidFill>
                <a:srgbClr val="000000"/>
              </a:solidFill>
              <a:latin typeface="Cambria Math"/>
            </a:rPr>
            <a:t> 𝑑𝑜𝑐𝑢𝑚𝑒𝑛𝑡𝑎𝑐𝑖ó𝑛</a:t>
          </a:r>
          <a:r>
            <a:rPr lang="es-MX" sz="700" b="0" strike="noStrike" spc="-1">
              <a:solidFill>
                <a:srgbClr val="000000"/>
              </a:solidFill>
              <a:latin typeface="Cambria Math"/>
            </a:rPr>
            <a:t> 𝑒𝑙𝑒𝑐𝑡𝑜𝑟𝑎𝑙)/(𝑇𝑜𝑡𝑎𝑙 𝑑𝑒 </a:t>
          </a:r>
          <a:r>
            <a:rPr lang="es-ES" sz="700" b="0" strike="noStrike" spc="-1">
              <a:solidFill>
                <a:srgbClr val="000000"/>
              </a:solidFill>
              <a:latin typeface="Cambria Math"/>
            </a:rPr>
            <a:t>𝑑𝑜𝑐𝑢𝑚𝑒𝑛𝑡𝑎𝑐𝑖ó𝑛</a:t>
          </a:r>
          <a:r>
            <a:rPr lang="es-MX" sz="700" b="0" strike="noStrike" spc="-1">
              <a:solidFill>
                <a:srgbClr val="000000"/>
              </a:solidFill>
              <a:latin typeface="Cambria Math"/>
            </a:rPr>
            <a:t> 𝑒𝑙𝑒𝑐𝑡𝑜𝑟𝑎𝑙) (100)</a:t>
          </a:r>
          <a:endParaRPr lang="en-US" sz="7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128880</xdr:colOff>
      <xdr:row>13</xdr:row>
      <xdr:rowOff>104040</xdr:rowOff>
    </xdr:from>
    <xdr:to>
      <xdr:col>2</xdr:col>
      <xdr:colOff>2293200</xdr:colOff>
      <xdr:row>13</xdr:row>
      <xdr:rowOff>478440</xdr:rowOff>
    </xdr:to>
    <xdr:sp macro="" textlink="">
      <xdr:nvSpPr>
        <xdr:cNvPr id="67" name="14 CuadroTexto"/>
        <xdr:cNvSpPr/>
      </xdr:nvSpPr>
      <xdr:spPr>
        <a:xfrm>
          <a:off x="3661920" y="7555680"/>
          <a:ext cx="2164320" cy="374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700" b="0" strike="noStrike" spc="-1">
              <a:solidFill>
                <a:srgbClr val="000000"/>
              </a:solidFill>
              <a:latin typeface="Cambria Math"/>
            </a:rPr>
            <a:t>(𝑁𝑜. 𝑑𝑒 𝑟𝑒𝑝𝑜𝑟𝑡𝑒𝑠 𝑟𝑒𝑎𝑙𝑖𝑧𝑎𝑑𝑜𝑠)/(𝑇𝑜𝑡𝑎𝑙 𝑑𝑒 𝑟𝑒𝑝𝑜𝑟𝑡𝑒𝑠 𝑟𝑒𝑎𝑙𝑖𝑧𝑎𝑑𝑜𝑠) (100)</a:t>
          </a:r>
          <a:endParaRPr lang="en-US" sz="7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120960</xdr:colOff>
      <xdr:row>8</xdr:row>
      <xdr:rowOff>37440</xdr:rowOff>
    </xdr:from>
    <xdr:to>
      <xdr:col>2</xdr:col>
      <xdr:colOff>2040840</xdr:colOff>
      <xdr:row>8</xdr:row>
      <xdr:rowOff>478440</xdr:rowOff>
    </xdr:to>
    <xdr:sp macro="" textlink="">
      <xdr:nvSpPr>
        <xdr:cNvPr id="68" name="15 CuadroTexto"/>
        <xdr:cNvSpPr/>
      </xdr:nvSpPr>
      <xdr:spPr>
        <a:xfrm>
          <a:off x="3654000" y="4563000"/>
          <a:ext cx="1919880" cy="441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700" b="0" strike="noStrike" spc="-1">
              <a:solidFill>
                <a:srgbClr val="000000"/>
              </a:solidFill>
              <a:latin typeface="Cambria Math"/>
            </a:rPr>
            <a:t>(𝑁ú𝑚𝑒𝑟𝑜 𝑑𝑒 </a:t>
          </a:r>
          <a:r>
            <a:rPr lang="es-ES" sz="700" b="0" strike="noStrike" spc="-1">
              <a:solidFill>
                <a:srgbClr val="000000"/>
              </a:solidFill>
              <a:latin typeface="Cambria Math"/>
            </a:rPr>
            <a:t>𝑠𝑒𝑑𝑒𝑠 𝑚𝑢𝑛𝑖𝑐𝑖𝑝𝑎𝑙𝑒𝑠</a:t>
          </a:r>
          <a:r>
            <a:rPr lang="es-MX" sz="700" b="0" strike="noStrike" spc="-1">
              <a:solidFill>
                <a:srgbClr val="000000"/>
              </a:solidFill>
              <a:latin typeface="Cambria Math"/>
            </a:rPr>
            <a:t>)/(𝑁ú𝑚𝑒𝑟𝑜 𝑡𝑜𝑡𝑎𝑙 𝑑𝑒 </a:t>
          </a:r>
          <a:r>
            <a:rPr lang="es-ES" sz="700" b="0" strike="noStrike" spc="-1">
              <a:solidFill>
                <a:srgbClr val="000000"/>
              </a:solidFill>
              <a:latin typeface="Cambria Math"/>
            </a:rPr>
            <a:t>𝑠𝑒𝑑𝑒𝑠 𝑚𝑢𝑛𝑖𝑐𝑖𝑝𝑎𝑙𝑒𝑠</a:t>
          </a:r>
          <a:r>
            <a:rPr lang="es-MX" sz="700" b="0" strike="noStrike" spc="-1">
              <a:solidFill>
                <a:srgbClr val="000000"/>
              </a:solidFill>
              <a:latin typeface="Cambria Math"/>
            </a:rPr>
            <a:t>) (100)</a:t>
          </a:r>
          <a:endParaRPr lang="en-US" sz="7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108720</xdr:colOff>
      <xdr:row>11</xdr:row>
      <xdr:rowOff>164880</xdr:rowOff>
    </xdr:from>
    <xdr:to>
      <xdr:col>2</xdr:col>
      <xdr:colOff>2366640</xdr:colOff>
      <xdr:row>11</xdr:row>
      <xdr:rowOff>539640</xdr:rowOff>
    </xdr:to>
    <xdr:sp macro="" textlink="">
      <xdr:nvSpPr>
        <xdr:cNvPr id="69" name="14 CuadroTexto"/>
        <xdr:cNvSpPr/>
      </xdr:nvSpPr>
      <xdr:spPr>
        <a:xfrm>
          <a:off x="3641760" y="6366600"/>
          <a:ext cx="2257920" cy="3747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700" b="0" strike="noStrike" spc="-1">
              <a:solidFill>
                <a:srgbClr val="000000"/>
              </a:solidFill>
              <a:latin typeface="Cambria Math"/>
            </a:rPr>
            <a:t>(𝑁𝑜. 𝑑𝑒 𝑚𝑎𝑡𝑒𝑟𝑖𝑎𝑙 𝑒𝑙𝑒𝑐𝑡𝑜𝑟𝑎𝑙)/(𝑇𝑜𝑡𝑎𝑙 𝑑𝑒 𝑚𝑎𝑡𝑒𝑟𝑖𝑎𝑙 𝑒𝑙𝑒𝑐𝑡𝑜𝑟𝑎𝑙) (100)</a:t>
          </a:r>
          <a:endParaRPr lang="en-US" sz="7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201600</xdr:colOff>
      <xdr:row>12</xdr:row>
      <xdr:rowOff>101520</xdr:rowOff>
    </xdr:from>
    <xdr:to>
      <xdr:col>2</xdr:col>
      <xdr:colOff>2209680</xdr:colOff>
      <xdr:row>12</xdr:row>
      <xdr:rowOff>475920</xdr:rowOff>
    </xdr:to>
    <xdr:sp macro="" textlink="">
      <xdr:nvSpPr>
        <xdr:cNvPr id="70" name="14 CuadroTexto"/>
        <xdr:cNvSpPr/>
      </xdr:nvSpPr>
      <xdr:spPr>
        <a:xfrm>
          <a:off x="3734640" y="6928200"/>
          <a:ext cx="2008080" cy="374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700" b="0" strike="noStrike" spc="-1">
              <a:solidFill>
                <a:srgbClr val="000000"/>
              </a:solidFill>
              <a:latin typeface="Cambria Math"/>
            </a:rPr>
            <a:t>(𝑁𝑜. 𝑑𝑒 𝑚𝑎𝑡𝑒𝑟𝑖𝑎𝑙 𝑒𝑙𝑒𝑐𝑡𝑜𝑟𝑎𝑙)/(𝑇𝑜𝑡𝑎𝑙 𝑑𝑒 𝑚𝑎𝑡𝑒𝑟𝑖𝑎𝑙 𝑒𝑙𝑒𝑐𝑡𝑜𝑟𝑎𝑙) (100)</a:t>
          </a:r>
          <a:endParaRPr lang="en-US" sz="7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96120</xdr:colOff>
      <xdr:row>14</xdr:row>
      <xdr:rowOff>95040</xdr:rowOff>
    </xdr:from>
    <xdr:to>
      <xdr:col>2</xdr:col>
      <xdr:colOff>2295720</xdr:colOff>
      <xdr:row>14</xdr:row>
      <xdr:rowOff>447840</xdr:rowOff>
    </xdr:to>
    <xdr:sp macro="" textlink="">
      <xdr:nvSpPr>
        <xdr:cNvPr id="71" name="14 CuadroTexto"/>
        <xdr:cNvSpPr/>
      </xdr:nvSpPr>
      <xdr:spPr>
        <a:xfrm>
          <a:off x="3629160" y="8171280"/>
          <a:ext cx="2199600" cy="352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600" b="0" strike="noStrike" spc="-1">
              <a:solidFill>
                <a:srgbClr val="000000"/>
              </a:solidFill>
              <a:latin typeface="Cambria Math"/>
            </a:rPr>
            <a:t>"(Participantes en las actividades de cultura política y arte del IEPC Jalico 2020)" /("(Total de participantes en los ejercicios de prácticas democráticas"  2021)) (100)</a:t>
          </a:r>
          <a:endParaRPr lang="en-US" sz="6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24480</xdr:colOff>
      <xdr:row>15</xdr:row>
      <xdr:rowOff>10440</xdr:rowOff>
    </xdr:from>
    <xdr:to>
      <xdr:col>2</xdr:col>
      <xdr:colOff>2188440</xdr:colOff>
      <xdr:row>15</xdr:row>
      <xdr:rowOff>405720</xdr:rowOff>
    </xdr:to>
    <xdr:sp macro="" textlink="">
      <xdr:nvSpPr>
        <xdr:cNvPr id="72" name="15 CuadroTexto"/>
        <xdr:cNvSpPr/>
      </xdr:nvSpPr>
      <xdr:spPr>
        <a:xfrm>
          <a:off x="3557520" y="8763840"/>
          <a:ext cx="2163960" cy="395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600" b="0" strike="noStrike" spc="-1">
              <a:solidFill>
                <a:srgbClr val="000000"/>
              </a:solidFill>
              <a:latin typeface="Cambria Math"/>
            </a:rPr>
            <a:t>"(Participantes en los ejercicios de prácticas democráticas 2020)" /("(Total de participantes en los ejercicios de prácticas democráticas " 2021)) (100)</a:t>
          </a:r>
          <a:endParaRPr lang="en-US" sz="6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80280</xdr:colOff>
      <xdr:row>16</xdr:row>
      <xdr:rowOff>58680</xdr:rowOff>
    </xdr:from>
    <xdr:to>
      <xdr:col>2</xdr:col>
      <xdr:colOff>1938600</xdr:colOff>
      <xdr:row>16</xdr:row>
      <xdr:rowOff>685800</xdr:rowOff>
    </xdr:to>
    <xdr:sp macro="" textlink="">
      <xdr:nvSpPr>
        <xdr:cNvPr id="73" name="15 CuadroTexto"/>
        <xdr:cNvSpPr/>
      </xdr:nvSpPr>
      <xdr:spPr>
        <a:xfrm>
          <a:off x="3613320" y="9379080"/>
          <a:ext cx="1858320" cy="6271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600" b="0" strike="noStrike" spc="-1">
              <a:solidFill>
                <a:srgbClr val="000000"/>
              </a:solidFill>
              <a:latin typeface="Cambria Math"/>
            </a:rPr>
            <a:t>█("(Total de materiales didácticos y de apoyo a la " @"capacitación electoral elaborados en 2018)" )/█("(" 𝑇𝑜𝑡𝑎𝑙 𝑑𝑒 𝑚𝑎𝑡𝑒𝑟𝑖𝑎𝑙𝑒𝑠 𝑑𝑖𝑑á𝑐𝑡𝑖𝑐𝑜𝑠 𝑦 𝑑𝑒 𝑎𝑝𝑜𝑦𝑜 @𝑎 𝑙𝑎 𝑐𝑎𝑝𝑎𝑐𝑖𝑡𝑎𝑐𝑖ó𝑛 𝑒𝑙𝑒𝑐𝑡𝑜𝑟𝑎𝑙 𝑒𝑙𝑎𝑏𝑜𝑟𝑎𝑑𝑜𝑠 𝑒𝑛 2021)@) (100)</a:t>
          </a:r>
          <a:endParaRPr lang="en-US" sz="6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225720</xdr:colOff>
      <xdr:row>59</xdr:row>
      <xdr:rowOff>60120</xdr:rowOff>
    </xdr:from>
    <xdr:to>
      <xdr:col>2</xdr:col>
      <xdr:colOff>2301120</xdr:colOff>
      <xdr:row>59</xdr:row>
      <xdr:rowOff>134280</xdr:rowOff>
    </xdr:to>
    <xdr:sp macro="" textlink="">
      <xdr:nvSpPr>
        <xdr:cNvPr id="74" name="CustomShape 1"/>
        <xdr:cNvSpPr/>
      </xdr:nvSpPr>
      <xdr:spPr>
        <a:xfrm>
          <a:off x="3758760" y="31891320"/>
          <a:ext cx="2075400" cy="741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(𝑆𝑜𝑙𝑖𝑐𝑖𝑡𝑢𝑑𝑒𝑠 𝑟𝑒𝑐𝑖𝑏𝑖𝑑𝑎𝑠)/Registros aprobados)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104400</xdr:colOff>
      <xdr:row>58</xdr:row>
      <xdr:rowOff>35280</xdr:rowOff>
    </xdr:from>
    <xdr:to>
      <xdr:col>2</xdr:col>
      <xdr:colOff>2100240</xdr:colOff>
      <xdr:row>58</xdr:row>
      <xdr:rowOff>109080</xdr:rowOff>
    </xdr:to>
    <xdr:sp macro="" textlink="">
      <xdr:nvSpPr>
        <xdr:cNvPr id="75" name="CustomShape 1"/>
        <xdr:cNvSpPr/>
      </xdr:nvSpPr>
      <xdr:spPr>
        <a:xfrm>
          <a:off x="3637440" y="31430160"/>
          <a:ext cx="1995840" cy="73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(𝑆𝑜𝑙𝑖𝑐𝑖𝑡𝑢𝑑𝑒𝑠 𝑟𝑒𝑎𝑙𝑖𝑧𝑎𝑑𝑎𝑠)/(𝑆𝑜𝑙𝑖𝑐𝑖𝑡𝑢𝑑𝑒𝑠 𝑎𝑢𝑡𝑜𝑟𝑖𝑧𝑎𝑑𝑎𝑠)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147240</xdr:colOff>
      <xdr:row>57</xdr:row>
      <xdr:rowOff>20880</xdr:rowOff>
    </xdr:from>
    <xdr:to>
      <xdr:col>2</xdr:col>
      <xdr:colOff>1946880</xdr:colOff>
      <xdr:row>58</xdr:row>
      <xdr:rowOff>14040</xdr:rowOff>
    </xdr:to>
    <xdr:sp macro="" textlink="">
      <xdr:nvSpPr>
        <xdr:cNvPr id="76" name="CustomShape 1"/>
        <xdr:cNvSpPr/>
      </xdr:nvSpPr>
      <xdr:spPr>
        <a:xfrm>
          <a:off x="3680280" y="30789000"/>
          <a:ext cx="1799640" cy="6199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(𝑁ú𝑚𝑒𝑟𝑜 𝑑𝑒 𝑠𝑜𝑙𝑖𝑐𝑖𝑡𝑢𝑑𝑒𝑠 𝑟𝑒𝑎𝑙𝑖𝑧𝑎𝑑𝑎𝑠)/(𝑁ú𝑚𝑒𝑟𝑜 𝑡𝑜𝑡𝑎𝑙 𝑑𝑒 𝑚𝑖𝑛𝑖𝑠𝑡𝑟𝑎𝑐𝑖𝑜𝑛𝑒𝑠 𝑝𝑜𝑟 𝑒𝑛𝑡𝑟𝑒𝑔𝑎𝑟 𝑎 𝑙𝑜𝑠 𝑝𝑝 2020)</a:t>
          </a:r>
          <a:r>
            <a:rPr lang="es-MX" sz="900" b="0" strike="noStrike" spc="-1">
              <a:solidFill>
                <a:srgbClr val="000000"/>
              </a:solidFill>
              <a:latin typeface="Calibri"/>
            </a:rPr>
            <a:t> 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115560</xdr:colOff>
      <xdr:row>60</xdr:row>
      <xdr:rowOff>162720</xdr:rowOff>
    </xdr:from>
    <xdr:to>
      <xdr:col>2</xdr:col>
      <xdr:colOff>2378160</xdr:colOff>
      <xdr:row>60</xdr:row>
      <xdr:rowOff>297000</xdr:rowOff>
    </xdr:to>
    <xdr:sp macro="" textlink="">
      <xdr:nvSpPr>
        <xdr:cNvPr id="77" name="CustomShape 1"/>
        <xdr:cNvSpPr/>
      </xdr:nvSpPr>
      <xdr:spPr>
        <a:xfrm>
          <a:off x="3648600" y="32398200"/>
          <a:ext cx="2262600" cy="134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(Documentos elaborados)/(1)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123840</xdr:colOff>
      <xdr:row>61</xdr:row>
      <xdr:rowOff>213480</xdr:rowOff>
    </xdr:from>
    <xdr:to>
      <xdr:col>2</xdr:col>
      <xdr:colOff>2331000</xdr:colOff>
      <xdr:row>61</xdr:row>
      <xdr:rowOff>287640</xdr:rowOff>
    </xdr:to>
    <xdr:sp macro="" textlink="">
      <xdr:nvSpPr>
        <xdr:cNvPr id="78" name="CustomShape 1"/>
        <xdr:cNvSpPr/>
      </xdr:nvSpPr>
      <xdr:spPr>
        <a:xfrm>
          <a:off x="3656880" y="33028200"/>
          <a:ext cx="2207160" cy="741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(Documentos elaborados)/(1)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511920</xdr:colOff>
      <xdr:row>61</xdr:row>
      <xdr:rowOff>61200</xdr:rowOff>
    </xdr:from>
    <xdr:to>
      <xdr:col>2</xdr:col>
      <xdr:colOff>626760</xdr:colOff>
      <xdr:row>61</xdr:row>
      <xdr:rowOff>177480</xdr:rowOff>
    </xdr:to>
    <xdr:sp macro="" textlink="">
      <xdr:nvSpPr>
        <xdr:cNvPr id="79" name="CustomShape 1"/>
        <xdr:cNvSpPr/>
      </xdr:nvSpPr>
      <xdr:spPr>
        <a:xfrm>
          <a:off x="1897920" y="32875920"/>
          <a:ext cx="2261880" cy="116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163800</xdr:colOff>
      <xdr:row>62</xdr:row>
      <xdr:rowOff>135720</xdr:rowOff>
    </xdr:from>
    <xdr:to>
      <xdr:col>2</xdr:col>
      <xdr:colOff>2426400</xdr:colOff>
      <xdr:row>62</xdr:row>
      <xdr:rowOff>427680</xdr:rowOff>
    </xdr:to>
    <xdr:sp macro="" textlink="">
      <xdr:nvSpPr>
        <xdr:cNvPr id="80" name="CustomShape 1"/>
        <xdr:cNvSpPr/>
      </xdr:nvSpPr>
      <xdr:spPr>
        <a:xfrm>
          <a:off x="3696840" y="33648480"/>
          <a:ext cx="2262600" cy="2919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(Documentos elaborados)/(1) (100)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123840</xdr:colOff>
      <xdr:row>62</xdr:row>
      <xdr:rowOff>240840</xdr:rowOff>
    </xdr:from>
    <xdr:to>
      <xdr:col>2</xdr:col>
      <xdr:colOff>2386440</xdr:colOff>
      <xdr:row>62</xdr:row>
      <xdr:rowOff>253440</xdr:rowOff>
    </xdr:to>
    <xdr:sp macro="" textlink="">
      <xdr:nvSpPr>
        <xdr:cNvPr id="81" name="CustomShape 1"/>
        <xdr:cNvSpPr/>
      </xdr:nvSpPr>
      <xdr:spPr>
        <a:xfrm>
          <a:off x="3656880" y="33753600"/>
          <a:ext cx="2262600" cy="126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"/>
  <sheetViews>
    <sheetView zoomScale="80" zoomScaleNormal="80" workbookViewId="0">
      <selection activeCell="A2" sqref="A2"/>
    </sheetView>
  </sheetViews>
  <sheetFormatPr baseColWidth="10" defaultColWidth="10.85546875" defaultRowHeight="15" x14ac:dyDescent="0.25"/>
  <cols>
    <col min="1" max="1" width="8.5703125" customWidth="1"/>
    <col min="2" max="2" width="17.28515625" customWidth="1"/>
    <col min="3" max="3" width="30" customWidth="1"/>
    <col min="4" max="4" width="7" customWidth="1"/>
    <col min="5" max="7" width="2.5703125" customWidth="1"/>
    <col min="8" max="8" width="9.85546875" customWidth="1"/>
    <col min="9" max="9" width="9.140625" customWidth="1"/>
    <col min="10" max="10" width="7.140625" customWidth="1"/>
    <col min="11" max="13" width="7.140625" hidden="1" customWidth="1"/>
    <col min="14" max="14" width="8.5703125" customWidth="1"/>
    <col min="15" max="15" width="8.28515625" customWidth="1"/>
    <col min="16" max="17" width="8.5703125" customWidth="1"/>
    <col min="18" max="18" width="9" customWidth="1"/>
  </cols>
  <sheetData>
    <row r="1" spans="1:18" ht="74.25" customHeight="1" x14ac:dyDescent="0.25"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22.5" customHeight="1" x14ac:dyDescent="0.25">
      <c r="A2" s="68" t="s">
        <v>1</v>
      </c>
      <c r="B2" s="68"/>
      <c r="C2" s="68"/>
      <c r="D2" s="68" t="s">
        <v>2</v>
      </c>
      <c r="E2" s="69" t="s">
        <v>3</v>
      </c>
      <c r="F2" s="69"/>
      <c r="G2" s="69"/>
      <c r="H2" s="68" t="s">
        <v>4</v>
      </c>
      <c r="I2" s="68" t="s">
        <v>5</v>
      </c>
      <c r="J2" s="68"/>
      <c r="K2" s="68"/>
      <c r="L2" s="68"/>
      <c r="M2" s="68"/>
      <c r="N2" s="68"/>
      <c r="O2" s="68" t="s">
        <v>6</v>
      </c>
      <c r="P2" s="68"/>
      <c r="Q2" s="68" t="s">
        <v>7</v>
      </c>
      <c r="R2" s="68"/>
    </row>
    <row r="3" spans="1:18" ht="63.75" x14ac:dyDescent="0.25">
      <c r="A3" s="1" t="s">
        <v>8</v>
      </c>
      <c r="B3" s="1" t="s">
        <v>9</v>
      </c>
      <c r="C3" s="1" t="s">
        <v>10</v>
      </c>
      <c r="D3" s="68"/>
      <c r="E3" s="2" t="s">
        <v>11</v>
      </c>
      <c r="F3" s="2" t="s">
        <v>12</v>
      </c>
      <c r="G3" s="2" t="s">
        <v>13</v>
      </c>
      <c r="H3" s="68"/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</row>
    <row r="4" spans="1:18" ht="24" customHeight="1" x14ac:dyDescent="0.25">
      <c r="A4" s="3" t="s">
        <v>24</v>
      </c>
      <c r="B4" s="4" t="s">
        <v>25</v>
      </c>
      <c r="C4" s="5"/>
      <c r="D4" s="3" t="s">
        <v>26</v>
      </c>
      <c r="E4" s="3" t="s">
        <v>27</v>
      </c>
      <c r="F4" s="3"/>
      <c r="G4" s="3"/>
      <c r="H4" s="3" t="s">
        <v>28</v>
      </c>
      <c r="I4" s="6">
        <f>20/20</f>
        <v>1</v>
      </c>
      <c r="J4" s="6">
        <f>0/20</f>
        <v>0</v>
      </c>
      <c r="K4" s="6">
        <f>0/20</f>
        <v>0</v>
      </c>
      <c r="L4" s="6">
        <f>0/20</f>
        <v>0</v>
      </c>
      <c r="M4" s="6">
        <f>0/20</f>
        <v>0</v>
      </c>
      <c r="N4" s="7">
        <f>0/20</f>
        <v>0</v>
      </c>
      <c r="O4" s="3"/>
      <c r="P4" s="3"/>
      <c r="Q4" s="8">
        <f t="shared" ref="Q4:Q19" si="0">J4/I4</f>
        <v>0</v>
      </c>
      <c r="R4" s="3"/>
    </row>
    <row r="5" spans="1:18" ht="25.5" x14ac:dyDescent="0.25">
      <c r="A5" s="3" t="s">
        <v>24</v>
      </c>
      <c r="B5" s="4" t="s">
        <v>29</v>
      </c>
      <c r="C5" s="5"/>
      <c r="D5" s="3" t="s">
        <v>30</v>
      </c>
      <c r="E5" s="3"/>
      <c r="F5" s="3"/>
      <c r="G5" s="3" t="s">
        <v>27</v>
      </c>
      <c r="H5" s="3" t="s">
        <v>28</v>
      </c>
      <c r="I5" s="6">
        <f>37112/(9278*5)</f>
        <v>0.8</v>
      </c>
      <c r="J5" s="6">
        <f>0/46390</f>
        <v>0</v>
      </c>
      <c r="K5" s="6">
        <f>0/46390</f>
        <v>0</v>
      </c>
      <c r="L5" s="6">
        <f>0/46390</f>
        <v>0</v>
      </c>
      <c r="M5" s="6">
        <f>0/46390</f>
        <v>0</v>
      </c>
      <c r="N5" s="7">
        <f>0/46390</f>
        <v>0</v>
      </c>
      <c r="O5" s="3"/>
      <c r="P5" s="3"/>
      <c r="Q5" s="8">
        <f t="shared" si="0"/>
        <v>0</v>
      </c>
      <c r="R5" s="3"/>
    </row>
    <row r="6" spans="1:18" ht="24" customHeight="1" x14ac:dyDescent="0.25">
      <c r="A6" s="3" t="s">
        <v>31</v>
      </c>
      <c r="B6" s="3" t="s">
        <v>32</v>
      </c>
      <c r="C6" s="9"/>
      <c r="D6" s="3" t="s">
        <v>30</v>
      </c>
      <c r="E6" s="3" t="s">
        <v>27</v>
      </c>
      <c r="F6" s="3"/>
      <c r="G6" s="3"/>
      <c r="H6" s="3" t="s">
        <v>28</v>
      </c>
      <c r="I6" s="6">
        <f>168/168</f>
        <v>1</v>
      </c>
      <c r="J6" s="6">
        <f>0/168</f>
        <v>0</v>
      </c>
      <c r="K6" s="6">
        <f>0/168</f>
        <v>0</v>
      </c>
      <c r="L6" s="6">
        <f>0/168</f>
        <v>0</v>
      </c>
      <c r="M6" s="6">
        <f>0/168</f>
        <v>0</v>
      </c>
      <c r="N6" s="7">
        <f>0/168</f>
        <v>0</v>
      </c>
      <c r="O6" s="9"/>
      <c r="P6" s="9"/>
      <c r="Q6" s="8">
        <f t="shared" si="0"/>
        <v>0</v>
      </c>
      <c r="R6" s="9"/>
    </row>
    <row r="7" spans="1:18" ht="38.25" x14ac:dyDescent="0.25">
      <c r="A7" s="3" t="s">
        <v>33</v>
      </c>
      <c r="B7" s="3" t="s">
        <v>34</v>
      </c>
      <c r="C7" s="4" t="s">
        <v>35</v>
      </c>
      <c r="D7" s="4" t="s">
        <v>26</v>
      </c>
      <c r="E7" s="4"/>
      <c r="F7" s="4" t="s">
        <v>27</v>
      </c>
      <c r="G7" s="4"/>
      <c r="H7" s="3" t="s">
        <v>36</v>
      </c>
      <c r="I7" s="3">
        <f>340+15</f>
        <v>355</v>
      </c>
      <c r="J7" s="3">
        <f>0+2</f>
        <v>2</v>
      </c>
      <c r="K7" s="3">
        <f>5+0</f>
        <v>5</v>
      </c>
      <c r="L7" s="3">
        <f>21+4</f>
        <v>25</v>
      </c>
      <c r="M7" s="3">
        <f>12+1</f>
        <v>13</v>
      </c>
      <c r="N7" s="10">
        <f>SUM(J7)</f>
        <v>2</v>
      </c>
      <c r="O7" s="3"/>
      <c r="P7" s="3"/>
      <c r="Q7" s="8">
        <f t="shared" si="0"/>
        <v>5.6338028169014088E-3</v>
      </c>
      <c r="R7" s="3"/>
    </row>
    <row r="8" spans="1:18" ht="25.5" x14ac:dyDescent="0.25">
      <c r="A8" s="11" t="s">
        <v>37</v>
      </c>
      <c r="B8" s="12" t="s">
        <v>38</v>
      </c>
      <c r="C8" s="13" t="s">
        <v>39</v>
      </c>
      <c r="D8" s="13" t="s">
        <v>26</v>
      </c>
      <c r="E8" s="13" t="s">
        <v>27</v>
      </c>
      <c r="F8" s="14"/>
      <c r="G8" s="14"/>
      <c r="H8" s="13" t="s">
        <v>40</v>
      </c>
      <c r="I8" s="13">
        <v>40</v>
      </c>
      <c r="J8" s="14">
        <v>1</v>
      </c>
      <c r="K8" s="14">
        <v>1</v>
      </c>
      <c r="L8" s="14">
        <v>2</v>
      </c>
      <c r="M8" s="14">
        <v>0</v>
      </c>
      <c r="N8" s="10">
        <f>SUM(J8)</f>
        <v>1</v>
      </c>
      <c r="O8" s="3"/>
      <c r="P8" s="3"/>
      <c r="Q8" s="8">
        <f t="shared" si="0"/>
        <v>2.5000000000000001E-2</v>
      </c>
      <c r="R8" s="3"/>
    </row>
    <row r="9" spans="1:18" ht="25.5" x14ac:dyDescent="0.25">
      <c r="A9" s="11" t="s">
        <v>37</v>
      </c>
      <c r="B9" s="12" t="s">
        <v>41</v>
      </c>
      <c r="C9" s="13" t="s">
        <v>42</v>
      </c>
      <c r="D9" s="13" t="s">
        <v>26</v>
      </c>
      <c r="E9" s="13" t="s">
        <v>27</v>
      </c>
      <c r="F9" s="14"/>
      <c r="G9" s="14"/>
      <c r="H9" s="13" t="s">
        <v>43</v>
      </c>
      <c r="I9" s="13">
        <v>12</v>
      </c>
      <c r="J9" s="14">
        <v>4</v>
      </c>
      <c r="K9" s="14">
        <v>4</v>
      </c>
      <c r="L9" s="14">
        <v>4</v>
      </c>
      <c r="M9" s="14">
        <v>4</v>
      </c>
      <c r="N9" s="10">
        <f>SUM(J9)</f>
        <v>4</v>
      </c>
      <c r="O9" s="3"/>
      <c r="P9" s="3"/>
      <c r="Q9" s="8">
        <f t="shared" si="0"/>
        <v>0.33333333333333331</v>
      </c>
      <c r="R9" s="3"/>
    </row>
    <row r="10" spans="1:18" ht="25.5" x14ac:dyDescent="0.25">
      <c r="A10" s="3" t="s">
        <v>44</v>
      </c>
      <c r="B10" s="3" t="s">
        <v>45</v>
      </c>
      <c r="C10" s="4" t="s">
        <v>46</v>
      </c>
      <c r="D10" s="4" t="s">
        <v>26</v>
      </c>
      <c r="E10" s="4"/>
      <c r="F10" s="4" t="s">
        <v>27</v>
      </c>
      <c r="G10" s="4"/>
      <c r="H10" s="3" t="s">
        <v>47</v>
      </c>
      <c r="I10" s="15">
        <v>7200000</v>
      </c>
      <c r="J10" s="15">
        <v>930167</v>
      </c>
      <c r="K10" s="15">
        <v>948370</v>
      </c>
      <c r="L10" s="15">
        <v>951964</v>
      </c>
      <c r="M10" s="15">
        <v>1008089</v>
      </c>
      <c r="N10" s="16">
        <f>SUM(J10)</f>
        <v>930167</v>
      </c>
      <c r="O10" s="3"/>
      <c r="P10" s="3"/>
      <c r="Q10" s="8">
        <f t="shared" si="0"/>
        <v>0.12918986111111111</v>
      </c>
      <c r="R10" s="3"/>
    </row>
    <row r="11" spans="1:18" ht="25.5" x14ac:dyDescent="0.25">
      <c r="A11" s="3" t="s">
        <v>48</v>
      </c>
      <c r="B11" s="3" t="s">
        <v>49</v>
      </c>
      <c r="C11" s="3"/>
      <c r="D11" s="3" t="s">
        <v>30</v>
      </c>
      <c r="E11" s="3" t="s">
        <v>27</v>
      </c>
      <c r="F11" s="3"/>
      <c r="G11" s="3"/>
      <c r="H11" s="17" t="s">
        <v>28</v>
      </c>
      <c r="I11" s="6">
        <f>90/100</f>
        <v>0.9</v>
      </c>
      <c r="J11" s="6">
        <f>2/2</f>
        <v>1</v>
      </c>
      <c r="K11" s="6">
        <f>1/1</f>
        <v>1</v>
      </c>
      <c r="L11" s="6">
        <f>3/3</f>
        <v>1</v>
      </c>
      <c r="M11" s="6">
        <f>4/4</f>
        <v>1</v>
      </c>
      <c r="N11" s="7">
        <f>2/2</f>
        <v>1</v>
      </c>
      <c r="O11" s="3"/>
      <c r="P11" s="3"/>
      <c r="Q11" s="8">
        <f t="shared" si="0"/>
        <v>1.1111111111111112</v>
      </c>
      <c r="R11" s="3"/>
    </row>
    <row r="12" spans="1:18" ht="24.75" customHeight="1" x14ac:dyDescent="0.25">
      <c r="A12" s="3" t="s">
        <v>48</v>
      </c>
      <c r="B12" s="3" t="s">
        <v>50</v>
      </c>
      <c r="C12" s="9"/>
      <c r="D12" s="3" t="s">
        <v>30</v>
      </c>
      <c r="E12" s="3" t="s">
        <v>27</v>
      </c>
      <c r="F12" s="3"/>
      <c r="G12" s="3"/>
      <c r="H12" s="3" t="s">
        <v>28</v>
      </c>
      <c r="I12" s="6">
        <f>90/100</f>
        <v>0.9</v>
      </c>
      <c r="J12" s="6">
        <v>1</v>
      </c>
      <c r="K12" s="3">
        <v>100</v>
      </c>
      <c r="L12" s="3">
        <v>100</v>
      </c>
      <c r="M12" s="3">
        <v>100</v>
      </c>
      <c r="N12" s="18">
        <f>AVERAGE(J12)</f>
        <v>1</v>
      </c>
      <c r="O12" s="3"/>
      <c r="P12" s="3"/>
      <c r="Q12" s="8">
        <f t="shared" si="0"/>
        <v>1.1111111111111112</v>
      </c>
      <c r="R12" s="3"/>
    </row>
    <row r="13" spans="1:18" ht="25.5" x14ac:dyDescent="0.25">
      <c r="A13" s="3" t="s">
        <v>51</v>
      </c>
      <c r="B13" s="3" t="s">
        <v>52</v>
      </c>
      <c r="C13" s="3"/>
      <c r="D13" s="3" t="s">
        <v>30</v>
      </c>
      <c r="E13" s="3" t="s">
        <v>27</v>
      </c>
      <c r="F13" s="3"/>
      <c r="G13" s="3"/>
      <c r="H13" s="3" t="s">
        <v>28</v>
      </c>
      <c r="I13" s="6">
        <f>90/100</f>
        <v>0.9</v>
      </c>
      <c r="J13" s="19">
        <f>46/48</f>
        <v>0.95833333333333337</v>
      </c>
      <c r="K13" s="19">
        <f>51/53</f>
        <v>0.96226415094339623</v>
      </c>
      <c r="L13" s="20">
        <f>96/97</f>
        <v>0.98969072164948457</v>
      </c>
      <c r="M13" s="6">
        <f>42/42</f>
        <v>1</v>
      </c>
      <c r="N13" s="21">
        <f>(46)/(48)</f>
        <v>0.95833333333333337</v>
      </c>
      <c r="O13" s="3"/>
      <c r="P13" s="3"/>
      <c r="Q13" s="8">
        <f t="shared" si="0"/>
        <v>1.0648148148148149</v>
      </c>
      <c r="R13" s="3"/>
    </row>
    <row r="14" spans="1:18" ht="25.5" x14ac:dyDescent="0.25">
      <c r="A14" s="3" t="s">
        <v>53</v>
      </c>
      <c r="B14" s="3" t="s">
        <v>54</v>
      </c>
      <c r="C14" s="3"/>
      <c r="D14" s="3" t="s">
        <v>26</v>
      </c>
      <c r="E14" s="3" t="s">
        <v>27</v>
      </c>
      <c r="F14" s="3"/>
      <c r="G14" s="3"/>
      <c r="H14" s="3" t="s">
        <v>28</v>
      </c>
      <c r="I14" s="6">
        <f>95/100</f>
        <v>0.95</v>
      </c>
      <c r="J14" s="6">
        <f>0/100</f>
        <v>0</v>
      </c>
      <c r="K14" s="6">
        <f>0/100</f>
        <v>0</v>
      </c>
      <c r="L14" s="6">
        <f>0/100</f>
        <v>0</v>
      </c>
      <c r="M14" s="6">
        <f>0/100</f>
        <v>0</v>
      </c>
      <c r="N14" s="7">
        <f>AVERAGE(J14)</f>
        <v>0</v>
      </c>
      <c r="O14" s="3"/>
      <c r="P14" s="3"/>
      <c r="Q14" s="8">
        <f t="shared" si="0"/>
        <v>0</v>
      </c>
      <c r="R14" s="3"/>
    </row>
    <row r="15" spans="1:18" ht="24.75" customHeight="1" x14ac:dyDescent="0.25">
      <c r="A15" s="3" t="s">
        <v>53</v>
      </c>
      <c r="B15" s="3" t="s">
        <v>55</v>
      </c>
      <c r="C15" s="3"/>
      <c r="D15" s="3" t="s">
        <v>30</v>
      </c>
      <c r="E15" s="3" t="s">
        <v>27</v>
      </c>
      <c r="F15" s="3"/>
      <c r="G15" s="3"/>
      <c r="H15" s="3" t="s">
        <v>28</v>
      </c>
      <c r="I15" s="6">
        <f>90/100</f>
        <v>0.9</v>
      </c>
      <c r="J15" s="6">
        <f>9/9</f>
        <v>1</v>
      </c>
      <c r="K15" s="6">
        <f>5/6</f>
        <v>0.83333333333333337</v>
      </c>
      <c r="L15" s="6">
        <f>4/4</f>
        <v>1</v>
      </c>
      <c r="M15" s="3">
        <v>0</v>
      </c>
      <c r="N15" s="6">
        <f>9/9</f>
        <v>1</v>
      </c>
      <c r="P15" s="3"/>
      <c r="Q15" s="8">
        <f t="shared" si="0"/>
        <v>1.1111111111111112</v>
      </c>
      <c r="R15" s="3"/>
    </row>
    <row r="16" spans="1:18" ht="24" customHeight="1" x14ac:dyDescent="0.25">
      <c r="A16" s="3" t="s">
        <v>53</v>
      </c>
      <c r="B16" s="3" t="s">
        <v>56</v>
      </c>
      <c r="C16" s="3"/>
      <c r="D16" s="3" t="s">
        <v>30</v>
      </c>
      <c r="E16" s="3" t="s">
        <v>27</v>
      </c>
      <c r="F16" s="3"/>
      <c r="G16" s="3"/>
      <c r="H16" s="3" t="s">
        <v>28</v>
      </c>
      <c r="I16" s="6">
        <f>95/100</f>
        <v>0.95</v>
      </c>
      <c r="J16" s="6">
        <f>2/1</f>
        <v>2</v>
      </c>
      <c r="K16" s="6">
        <f>0/1</f>
        <v>0</v>
      </c>
      <c r="L16" s="6">
        <f>4/4</f>
        <v>1</v>
      </c>
      <c r="M16" s="6">
        <v>0</v>
      </c>
      <c r="N16" s="6">
        <f>2/1</f>
        <v>2</v>
      </c>
      <c r="O16" s="3"/>
      <c r="P16" s="3"/>
      <c r="Q16" s="8">
        <f t="shared" si="0"/>
        <v>2.1052631578947367</v>
      </c>
      <c r="R16" s="3"/>
    </row>
    <row r="17" spans="1:18" ht="24" customHeight="1" x14ac:dyDescent="0.25">
      <c r="A17" s="3" t="s">
        <v>57</v>
      </c>
      <c r="B17" s="3" t="s">
        <v>58</v>
      </c>
      <c r="C17" s="3"/>
      <c r="D17" s="3" t="s">
        <v>30</v>
      </c>
      <c r="E17" s="3" t="s">
        <v>27</v>
      </c>
      <c r="F17" s="3"/>
      <c r="G17" s="3"/>
      <c r="H17" s="3" t="s">
        <v>28</v>
      </c>
      <c r="I17" s="6">
        <f>85/100</f>
        <v>0.85</v>
      </c>
      <c r="J17" s="22">
        <v>1</v>
      </c>
      <c r="K17" s="23">
        <v>100</v>
      </c>
      <c r="L17" s="23">
        <v>100</v>
      </c>
      <c r="M17" s="23">
        <v>100</v>
      </c>
      <c r="N17" s="7">
        <f>33/33</f>
        <v>1</v>
      </c>
      <c r="O17" s="3"/>
      <c r="P17" s="3"/>
      <c r="Q17" s="8">
        <f t="shared" si="0"/>
        <v>1.1764705882352942</v>
      </c>
      <c r="R17" s="3"/>
    </row>
    <row r="18" spans="1:18" ht="25.5" x14ac:dyDescent="0.25">
      <c r="A18" s="3" t="s">
        <v>57</v>
      </c>
      <c r="B18" s="3" t="s">
        <v>59</v>
      </c>
      <c r="C18" s="3"/>
      <c r="D18" s="3" t="s">
        <v>30</v>
      </c>
      <c r="E18" s="3" t="s">
        <v>27</v>
      </c>
      <c r="F18" s="3"/>
      <c r="G18" s="3"/>
      <c r="H18" s="3" t="s">
        <v>28</v>
      </c>
      <c r="I18" s="6">
        <f>90/100</f>
        <v>0.9</v>
      </c>
      <c r="J18" s="22">
        <v>1</v>
      </c>
      <c r="K18" s="23">
        <v>100</v>
      </c>
      <c r="L18" s="23">
        <v>100</v>
      </c>
      <c r="M18" s="23">
        <v>100</v>
      </c>
      <c r="N18" s="7">
        <f>46/46</f>
        <v>1</v>
      </c>
      <c r="O18" s="3"/>
      <c r="P18" s="3"/>
      <c r="Q18" s="8">
        <f t="shared" si="0"/>
        <v>1.1111111111111112</v>
      </c>
      <c r="R18" s="3"/>
    </row>
    <row r="19" spans="1:18" ht="25.5" x14ac:dyDescent="0.25">
      <c r="A19" s="3" t="s">
        <v>60</v>
      </c>
      <c r="B19" s="3" t="s">
        <v>61</v>
      </c>
      <c r="C19" s="3" t="s">
        <v>62</v>
      </c>
      <c r="D19" s="3" t="s">
        <v>30</v>
      </c>
      <c r="E19" s="3" t="s">
        <v>27</v>
      </c>
      <c r="F19" s="3"/>
      <c r="G19" s="3"/>
      <c r="H19" s="3" t="s">
        <v>63</v>
      </c>
      <c r="I19" s="3">
        <v>12</v>
      </c>
      <c r="J19" s="3">
        <v>1</v>
      </c>
      <c r="K19" s="3">
        <v>1</v>
      </c>
      <c r="L19" s="3">
        <v>1</v>
      </c>
      <c r="M19" s="3">
        <v>1</v>
      </c>
      <c r="N19" s="10">
        <v>1</v>
      </c>
      <c r="O19" s="3"/>
      <c r="P19" s="3"/>
      <c r="Q19" s="8">
        <f t="shared" si="0"/>
        <v>8.3333333333333329E-2</v>
      </c>
      <c r="R19" s="3"/>
    </row>
    <row r="20" spans="1:18" x14ac:dyDescent="0.25">
      <c r="J20" s="24"/>
      <c r="K20" s="24"/>
      <c r="L20" s="24"/>
      <c r="M20" s="24"/>
    </row>
  </sheetData>
  <mergeCells count="8">
    <mergeCell ref="C1:R1"/>
    <mergeCell ref="A2:C2"/>
    <mergeCell ref="D2:D3"/>
    <mergeCell ref="E2:G2"/>
    <mergeCell ref="H2:H3"/>
    <mergeCell ref="I2:N2"/>
    <mergeCell ref="O2:P2"/>
    <mergeCell ref="Q2:R2"/>
  </mergeCells>
  <pageMargins left="0.23611111111111099" right="0.23611111111111099" top="0.74861111111111101" bottom="0.74791666666666701" header="0.31527777777777799" footer="0.51180555555555496"/>
  <pageSetup scale="83" orientation="landscape" horizontalDpi="300" verticalDpi="300"/>
  <headerFooter>
    <oddHeader>&amp;RIndicadores de resultados 2017</oddHead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9"/>
  <sheetViews>
    <sheetView zoomScale="80" zoomScaleNormal="80" workbookViewId="0">
      <selection activeCell="A2" sqref="A2"/>
    </sheetView>
  </sheetViews>
  <sheetFormatPr baseColWidth="10" defaultColWidth="10.85546875" defaultRowHeight="15" x14ac:dyDescent="0.25"/>
  <cols>
    <col min="1" max="1" width="8.5703125" customWidth="1"/>
    <col min="2" max="2" width="17.28515625" customWidth="1"/>
    <col min="3" max="3" width="30" customWidth="1"/>
    <col min="4" max="4" width="7" customWidth="1"/>
    <col min="5" max="7" width="2.5703125" customWidth="1"/>
    <col min="8" max="8" width="9.85546875" customWidth="1"/>
    <col min="9" max="9" width="9.140625" customWidth="1"/>
    <col min="10" max="10" width="7.140625" hidden="1" customWidth="1"/>
    <col min="11" max="11" width="7.140625" customWidth="1"/>
    <col min="12" max="13" width="7.140625" hidden="1" customWidth="1"/>
    <col min="14" max="14" width="8.5703125" customWidth="1"/>
    <col min="15" max="15" width="8.28515625" customWidth="1"/>
    <col min="16" max="17" width="8.5703125" customWidth="1"/>
    <col min="18" max="18" width="9" customWidth="1"/>
  </cols>
  <sheetData>
    <row r="1" spans="1:18" ht="74.25" customHeight="1" x14ac:dyDescent="0.25">
      <c r="C1" s="67" t="s">
        <v>64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22.5" customHeight="1" x14ac:dyDescent="0.25">
      <c r="A2" s="68" t="s">
        <v>1</v>
      </c>
      <c r="B2" s="68"/>
      <c r="C2" s="68"/>
      <c r="D2" s="68" t="s">
        <v>2</v>
      </c>
      <c r="E2" s="69" t="s">
        <v>3</v>
      </c>
      <c r="F2" s="69"/>
      <c r="G2" s="69"/>
      <c r="H2" s="68" t="s">
        <v>4</v>
      </c>
      <c r="I2" s="68" t="s">
        <v>5</v>
      </c>
      <c r="J2" s="68"/>
      <c r="K2" s="68"/>
      <c r="L2" s="68"/>
      <c r="M2" s="68"/>
      <c r="N2" s="68"/>
      <c r="O2" s="68" t="s">
        <v>6</v>
      </c>
      <c r="P2" s="68"/>
      <c r="Q2" s="68" t="s">
        <v>7</v>
      </c>
      <c r="R2" s="68"/>
    </row>
    <row r="3" spans="1:18" ht="63.75" x14ac:dyDescent="0.25">
      <c r="A3" s="1" t="s">
        <v>8</v>
      </c>
      <c r="B3" s="1" t="s">
        <v>9</v>
      </c>
      <c r="C3" s="1" t="s">
        <v>10</v>
      </c>
      <c r="D3" s="68"/>
      <c r="E3" s="2" t="s">
        <v>11</v>
      </c>
      <c r="F3" s="2" t="s">
        <v>12</v>
      </c>
      <c r="G3" s="2" t="s">
        <v>13</v>
      </c>
      <c r="H3" s="68"/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</row>
    <row r="4" spans="1:18" ht="24" customHeight="1" x14ac:dyDescent="0.25">
      <c r="A4" s="3" t="s">
        <v>24</v>
      </c>
      <c r="B4" s="4" t="s">
        <v>25</v>
      </c>
      <c r="C4" s="5"/>
      <c r="D4" s="3" t="s">
        <v>26</v>
      </c>
      <c r="E4" s="3" t="s">
        <v>27</v>
      </c>
      <c r="F4" s="3"/>
      <c r="G4" s="3"/>
      <c r="H4" s="3" t="s">
        <v>28</v>
      </c>
      <c r="I4" s="6">
        <f>20/20</f>
        <v>1</v>
      </c>
      <c r="J4" s="6">
        <f>0/20</f>
        <v>0</v>
      </c>
      <c r="K4" s="6">
        <f>0/20</f>
        <v>0</v>
      </c>
      <c r="L4" s="6">
        <f>0/20</f>
        <v>0</v>
      </c>
      <c r="M4" s="6">
        <f>0/20</f>
        <v>0</v>
      </c>
      <c r="N4" s="7">
        <f>0/20</f>
        <v>0</v>
      </c>
      <c r="O4" s="3"/>
      <c r="P4" s="3"/>
      <c r="Q4" s="8">
        <f t="shared" ref="Q4:Q19" si="0">K4/I4</f>
        <v>0</v>
      </c>
      <c r="R4" s="3"/>
    </row>
    <row r="5" spans="1:18" ht="25.5" x14ac:dyDescent="0.25">
      <c r="A5" s="3" t="s">
        <v>24</v>
      </c>
      <c r="B5" s="4" t="s">
        <v>29</v>
      </c>
      <c r="C5" s="5"/>
      <c r="D5" s="3" t="s">
        <v>30</v>
      </c>
      <c r="E5" s="3"/>
      <c r="F5" s="3"/>
      <c r="G5" s="3" t="s">
        <v>27</v>
      </c>
      <c r="H5" s="3" t="s">
        <v>28</v>
      </c>
      <c r="I5" s="6">
        <f>37112/(9278*5)</f>
        <v>0.8</v>
      </c>
      <c r="J5" s="6">
        <f>0/46390</f>
        <v>0</v>
      </c>
      <c r="K5" s="6">
        <f>0/46390</f>
        <v>0</v>
      </c>
      <c r="L5" s="6">
        <f>0/46390</f>
        <v>0</v>
      </c>
      <c r="M5" s="6">
        <f>0/46390</f>
        <v>0</v>
      </c>
      <c r="N5" s="7">
        <f>0/46390</f>
        <v>0</v>
      </c>
      <c r="O5" s="3"/>
      <c r="P5" s="3"/>
      <c r="Q5" s="8">
        <f t="shared" si="0"/>
        <v>0</v>
      </c>
      <c r="R5" s="3"/>
    </row>
    <row r="6" spans="1:18" ht="24" customHeight="1" x14ac:dyDescent="0.25">
      <c r="A6" s="3" t="s">
        <v>31</v>
      </c>
      <c r="B6" s="3" t="s">
        <v>32</v>
      </c>
      <c r="C6" s="9"/>
      <c r="D6" s="3" t="s">
        <v>30</v>
      </c>
      <c r="E6" s="3" t="s">
        <v>27</v>
      </c>
      <c r="F6" s="3"/>
      <c r="G6" s="3"/>
      <c r="H6" s="3" t="s">
        <v>28</v>
      </c>
      <c r="I6" s="6">
        <f>168/168</f>
        <v>1</v>
      </c>
      <c r="J6" s="6">
        <f>0/168</f>
        <v>0</v>
      </c>
      <c r="K6" s="6">
        <f>0/168</f>
        <v>0</v>
      </c>
      <c r="L6" s="6">
        <f>0/168</f>
        <v>0</v>
      </c>
      <c r="M6" s="6">
        <f>0/168</f>
        <v>0</v>
      </c>
      <c r="N6" s="7">
        <f>0/168</f>
        <v>0</v>
      </c>
      <c r="O6" s="9"/>
      <c r="P6" s="9"/>
      <c r="Q6" s="8">
        <f t="shared" si="0"/>
        <v>0</v>
      </c>
      <c r="R6" s="9"/>
    </row>
    <row r="7" spans="1:18" ht="38.25" x14ac:dyDescent="0.25">
      <c r="A7" s="3" t="s">
        <v>33</v>
      </c>
      <c r="B7" s="3" t="s">
        <v>34</v>
      </c>
      <c r="C7" s="4" t="s">
        <v>35</v>
      </c>
      <c r="D7" s="4" t="s">
        <v>26</v>
      </c>
      <c r="E7" s="4"/>
      <c r="F7" s="4" t="s">
        <v>27</v>
      </c>
      <c r="G7" s="4"/>
      <c r="H7" s="3" t="s">
        <v>36</v>
      </c>
      <c r="I7" s="3">
        <f>340+15</f>
        <v>355</v>
      </c>
      <c r="J7" s="3">
        <f>0+2</f>
        <v>2</v>
      </c>
      <c r="K7" s="3">
        <f>5+0</f>
        <v>5</v>
      </c>
      <c r="L7" s="3">
        <f>21+4</f>
        <v>25</v>
      </c>
      <c r="M7" s="3">
        <f>12+1</f>
        <v>13</v>
      </c>
      <c r="N7" s="10">
        <f>SUM(J7:K7)</f>
        <v>7</v>
      </c>
      <c r="O7" s="3"/>
      <c r="P7" s="3"/>
      <c r="Q7" s="8">
        <f t="shared" si="0"/>
        <v>1.4084507042253521E-2</v>
      </c>
      <c r="R7" s="3"/>
    </row>
    <row r="8" spans="1:18" ht="25.5" x14ac:dyDescent="0.25">
      <c r="A8" s="11" t="s">
        <v>37</v>
      </c>
      <c r="B8" s="12" t="s">
        <v>38</v>
      </c>
      <c r="C8" s="13" t="s">
        <v>39</v>
      </c>
      <c r="D8" s="13" t="s">
        <v>26</v>
      </c>
      <c r="E8" s="13" t="s">
        <v>27</v>
      </c>
      <c r="F8" s="14"/>
      <c r="G8" s="14"/>
      <c r="H8" s="13" t="s">
        <v>40</v>
      </c>
      <c r="I8" s="13">
        <v>40</v>
      </c>
      <c r="J8" s="14">
        <v>1</v>
      </c>
      <c r="K8" s="14">
        <v>1</v>
      </c>
      <c r="L8" s="14">
        <v>2</v>
      </c>
      <c r="M8" s="14">
        <v>0</v>
      </c>
      <c r="N8" s="10">
        <f>SUM(J8:K8)</f>
        <v>2</v>
      </c>
      <c r="O8" s="3"/>
      <c r="P8" s="3"/>
      <c r="Q8" s="8">
        <f t="shared" si="0"/>
        <v>2.5000000000000001E-2</v>
      </c>
      <c r="R8" s="3"/>
    </row>
    <row r="9" spans="1:18" ht="25.5" x14ac:dyDescent="0.25">
      <c r="A9" s="11" t="s">
        <v>37</v>
      </c>
      <c r="B9" s="12" t="s">
        <v>41</v>
      </c>
      <c r="C9" s="13" t="s">
        <v>42</v>
      </c>
      <c r="D9" s="13" t="s">
        <v>26</v>
      </c>
      <c r="E9" s="13" t="s">
        <v>27</v>
      </c>
      <c r="F9" s="14"/>
      <c r="G9" s="14"/>
      <c r="H9" s="13" t="s">
        <v>43</v>
      </c>
      <c r="I9" s="13">
        <v>12</v>
      </c>
      <c r="J9" s="14">
        <v>4</v>
      </c>
      <c r="K9" s="14">
        <v>4</v>
      </c>
      <c r="L9" s="14">
        <v>4</v>
      </c>
      <c r="M9" s="14">
        <v>4</v>
      </c>
      <c r="N9" s="10">
        <f>SUM(J9:K9)</f>
        <v>8</v>
      </c>
      <c r="O9" s="3"/>
      <c r="P9" s="3"/>
      <c r="Q9" s="8">
        <f t="shared" si="0"/>
        <v>0.33333333333333331</v>
      </c>
      <c r="R9" s="3"/>
    </row>
    <row r="10" spans="1:18" ht="25.5" x14ac:dyDescent="0.25">
      <c r="A10" s="3" t="s">
        <v>44</v>
      </c>
      <c r="B10" s="3" t="s">
        <v>45</v>
      </c>
      <c r="C10" s="4" t="s">
        <v>46</v>
      </c>
      <c r="D10" s="4" t="s">
        <v>26</v>
      </c>
      <c r="E10" s="4"/>
      <c r="F10" s="4" t="s">
        <v>27</v>
      </c>
      <c r="G10" s="4"/>
      <c r="H10" s="3" t="s">
        <v>47</v>
      </c>
      <c r="I10" s="15">
        <v>7200000</v>
      </c>
      <c r="J10" s="15">
        <v>930167</v>
      </c>
      <c r="K10" s="15">
        <v>948370</v>
      </c>
      <c r="L10" s="15">
        <v>951964</v>
      </c>
      <c r="M10" s="15">
        <v>1008089</v>
      </c>
      <c r="N10" s="16">
        <f>SUM(J10:K10)</f>
        <v>1878537</v>
      </c>
      <c r="O10" s="3"/>
      <c r="P10" s="3"/>
      <c r="Q10" s="8">
        <f t="shared" si="0"/>
        <v>0.13171805555555555</v>
      </c>
      <c r="R10" s="3"/>
    </row>
    <row r="11" spans="1:18" ht="25.5" x14ac:dyDescent="0.25">
      <c r="A11" s="3" t="s">
        <v>48</v>
      </c>
      <c r="B11" s="3" t="s">
        <v>49</v>
      </c>
      <c r="C11" s="3"/>
      <c r="D11" s="3" t="s">
        <v>30</v>
      </c>
      <c r="E11" s="3" t="s">
        <v>27</v>
      </c>
      <c r="F11" s="3"/>
      <c r="G11" s="3"/>
      <c r="H11" s="17" t="s">
        <v>28</v>
      </c>
      <c r="I11" s="6">
        <f>90/100</f>
        <v>0.9</v>
      </c>
      <c r="J11" s="6">
        <f>2/2</f>
        <v>1</v>
      </c>
      <c r="K11" s="6">
        <f>1/1</f>
        <v>1</v>
      </c>
      <c r="L11" s="6">
        <f>3/3</f>
        <v>1</v>
      </c>
      <c r="M11" s="6">
        <f>4/4</f>
        <v>1</v>
      </c>
      <c r="N11" s="7">
        <f>(2+1)/(2+1)</f>
        <v>1</v>
      </c>
      <c r="O11" s="3"/>
      <c r="P11" s="3"/>
      <c r="Q11" s="8">
        <f t="shared" si="0"/>
        <v>1.1111111111111112</v>
      </c>
      <c r="R11" s="3"/>
    </row>
    <row r="12" spans="1:18" ht="24.75" customHeight="1" x14ac:dyDescent="0.25">
      <c r="A12" s="3" t="s">
        <v>48</v>
      </c>
      <c r="B12" s="3" t="s">
        <v>50</v>
      </c>
      <c r="C12" s="9"/>
      <c r="D12" s="3" t="s">
        <v>30</v>
      </c>
      <c r="E12" s="3" t="s">
        <v>27</v>
      </c>
      <c r="F12" s="3"/>
      <c r="G12" s="3"/>
      <c r="H12" s="3" t="s">
        <v>28</v>
      </c>
      <c r="I12" s="6">
        <f>90/100</f>
        <v>0.9</v>
      </c>
      <c r="J12" s="6">
        <v>1</v>
      </c>
      <c r="K12" s="6">
        <v>1</v>
      </c>
      <c r="L12" s="6">
        <v>1</v>
      </c>
      <c r="M12" s="6">
        <v>1</v>
      </c>
      <c r="N12" s="18">
        <f>AVERAGE(J12:K12)</f>
        <v>1</v>
      </c>
      <c r="O12" s="3"/>
      <c r="P12" s="3"/>
      <c r="Q12" s="8">
        <f t="shared" si="0"/>
        <v>1.1111111111111112</v>
      </c>
      <c r="R12" s="3"/>
    </row>
    <row r="13" spans="1:18" ht="25.5" x14ac:dyDescent="0.25">
      <c r="A13" s="3" t="s">
        <v>51</v>
      </c>
      <c r="B13" s="3" t="s">
        <v>52</v>
      </c>
      <c r="C13" s="3"/>
      <c r="D13" s="3" t="s">
        <v>30</v>
      </c>
      <c r="E13" s="3" t="s">
        <v>27</v>
      </c>
      <c r="F13" s="3"/>
      <c r="G13" s="3"/>
      <c r="H13" s="3" t="s">
        <v>28</v>
      </c>
      <c r="I13" s="6">
        <f>90/100</f>
        <v>0.9</v>
      </c>
      <c r="J13" s="19">
        <f>46/48</f>
        <v>0.95833333333333337</v>
      </c>
      <c r="K13" s="19">
        <f>51/53</f>
        <v>0.96226415094339623</v>
      </c>
      <c r="L13" s="20">
        <f>96/97</f>
        <v>0.98969072164948457</v>
      </c>
      <c r="M13" s="6">
        <f>42/42</f>
        <v>1</v>
      </c>
      <c r="N13" s="21">
        <f>(46+51)/(48+53)</f>
        <v>0.96039603960396036</v>
      </c>
      <c r="O13" s="3"/>
      <c r="P13" s="3"/>
      <c r="Q13" s="8">
        <f t="shared" si="0"/>
        <v>1.0691823899371069</v>
      </c>
      <c r="R13" s="3"/>
    </row>
    <row r="14" spans="1:18" ht="25.5" x14ac:dyDescent="0.25">
      <c r="A14" s="3" t="s">
        <v>53</v>
      </c>
      <c r="B14" s="3" t="s">
        <v>54</v>
      </c>
      <c r="C14" s="3"/>
      <c r="D14" s="3" t="s">
        <v>26</v>
      </c>
      <c r="E14" s="3" t="s">
        <v>27</v>
      </c>
      <c r="F14" s="3"/>
      <c r="G14" s="3"/>
      <c r="H14" s="3" t="s">
        <v>28</v>
      </c>
      <c r="I14" s="6">
        <f>95/100</f>
        <v>0.95</v>
      </c>
      <c r="J14" s="6">
        <f>0/100</f>
        <v>0</v>
      </c>
      <c r="K14" s="6">
        <f>0/100</f>
        <v>0</v>
      </c>
      <c r="L14" s="6">
        <f>0/100</f>
        <v>0</v>
      </c>
      <c r="M14" s="6">
        <f>0/100</f>
        <v>0</v>
      </c>
      <c r="N14" s="7">
        <f>AVERAGE(J14:K14)</f>
        <v>0</v>
      </c>
      <c r="O14" s="3"/>
      <c r="P14" s="3"/>
      <c r="Q14" s="8">
        <f t="shared" si="0"/>
        <v>0</v>
      </c>
      <c r="R14" s="3"/>
    </row>
    <row r="15" spans="1:18" ht="24.75" customHeight="1" x14ac:dyDescent="0.25">
      <c r="A15" s="3" t="s">
        <v>53</v>
      </c>
      <c r="B15" s="3" t="s">
        <v>55</v>
      </c>
      <c r="C15" s="3"/>
      <c r="D15" s="3" t="s">
        <v>30</v>
      </c>
      <c r="E15" s="3" t="s">
        <v>27</v>
      </c>
      <c r="F15" s="3"/>
      <c r="G15" s="3"/>
      <c r="H15" s="3" t="s">
        <v>28</v>
      </c>
      <c r="I15" s="6">
        <f>90/100</f>
        <v>0.9</v>
      </c>
      <c r="J15" s="6">
        <f>9/9</f>
        <v>1</v>
      </c>
      <c r="K15" s="6">
        <f>5/6</f>
        <v>0.83333333333333337</v>
      </c>
      <c r="L15" s="6">
        <f>4/4</f>
        <v>1</v>
      </c>
      <c r="M15" s="3">
        <v>0</v>
      </c>
      <c r="N15" s="7">
        <f>(9+5)/(9+6)</f>
        <v>0.93333333333333335</v>
      </c>
      <c r="P15" s="3"/>
      <c r="Q15" s="8">
        <f t="shared" si="0"/>
        <v>0.92592592592592593</v>
      </c>
      <c r="R15" s="3"/>
    </row>
    <row r="16" spans="1:18" ht="24" customHeight="1" x14ac:dyDescent="0.25">
      <c r="A16" s="3" t="s">
        <v>53</v>
      </c>
      <c r="B16" s="3" t="s">
        <v>56</v>
      </c>
      <c r="C16" s="3"/>
      <c r="D16" s="3" t="s">
        <v>30</v>
      </c>
      <c r="E16" s="3" t="s">
        <v>27</v>
      </c>
      <c r="F16" s="3"/>
      <c r="G16" s="3"/>
      <c r="H16" s="3" t="s">
        <v>28</v>
      </c>
      <c r="I16" s="6">
        <f>95/100</f>
        <v>0.95</v>
      </c>
      <c r="J16" s="6">
        <f>2/1</f>
        <v>2</v>
      </c>
      <c r="K16" s="6">
        <f>0/1</f>
        <v>0</v>
      </c>
      <c r="L16" s="6">
        <f>4/4</f>
        <v>1</v>
      </c>
      <c r="M16" s="6">
        <v>0</v>
      </c>
      <c r="N16" s="7">
        <f>(2+0)/(1+1)</f>
        <v>1</v>
      </c>
      <c r="O16" s="3"/>
      <c r="P16" s="3"/>
      <c r="Q16" s="8">
        <f t="shared" si="0"/>
        <v>0</v>
      </c>
      <c r="R16" s="3"/>
    </row>
    <row r="17" spans="1:18" ht="24" customHeight="1" x14ac:dyDescent="0.25">
      <c r="A17" s="3" t="s">
        <v>57</v>
      </c>
      <c r="B17" s="3" t="s">
        <v>58</v>
      </c>
      <c r="C17" s="3"/>
      <c r="D17" s="3" t="s">
        <v>30</v>
      </c>
      <c r="E17" s="3" t="s">
        <v>27</v>
      </c>
      <c r="F17" s="3"/>
      <c r="G17" s="3"/>
      <c r="H17" s="3" t="s">
        <v>28</v>
      </c>
      <c r="I17" s="6">
        <f>85/100</f>
        <v>0.85</v>
      </c>
      <c r="J17" s="22">
        <v>1</v>
      </c>
      <c r="K17" s="22">
        <v>1</v>
      </c>
      <c r="L17" s="22">
        <v>1</v>
      </c>
      <c r="M17" s="22">
        <v>1</v>
      </c>
      <c r="N17" s="7">
        <f>33/33</f>
        <v>1</v>
      </c>
      <c r="O17" s="3"/>
      <c r="P17" s="3"/>
      <c r="Q17" s="8">
        <f t="shared" si="0"/>
        <v>1.1764705882352942</v>
      </c>
      <c r="R17" s="3"/>
    </row>
    <row r="18" spans="1:18" ht="25.5" x14ac:dyDescent="0.25">
      <c r="A18" s="3" t="s">
        <v>57</v>
      </c>
      <c r="B18" s="3" t="s">
        <v>59</v>
      </c>
      <c r="C18" s="3"/>
      <c r="D18" s="3" t="s">
        <v>30</v>
      </c>
      <c r="E18" s="3" t="s">
        <v>27</v>
      </c>
      <c r="F18" s="3"/>
      <c r="G18" s="3"/>
      <c r="H18" s="3" t="s">
        <v>28</v>
      </c>
      <c r="I18" s="6">
        <f>90/100</f>
        <v>0.9</v>
      </c>
      <c r="J18" s="22">
        <v>1</v>
      </c>
      <c r="K18" s="22">
        <v>1</v>
      </c>
      <c r="L18" s="22">
        <v>1</v>
      </c>
      <c r="M18" s="22">
        <v>1</v>
      </c>
      <c r="N18" s="7">
        <f>46/46</f>
        <v>1</v>
      </c>
      <c r="O18" s="3"/>
      <c r="P18" s="3"/>
      <c r="Q18" s="8">
        <f t="shared" si="0"/>
        <v>1.1111111111111112</v>
      </c>
      <c r="R18" s="3"/>
    </row>
    <row r="19" spans="1:18" ht="25.5" x14ac:dyDescent="0.25">
      <c r="A19" s="3" t="s">
        <v>60</v>
      </c>
      <c r="B19" s="3" t="s">
        <v>61</v>
      </c>
      <c r="C19" s="3" t="s">
        <v>62</v>
      </c>
      <c r="D19" s="3" t="s">
        <v>30</v>
      </c>
      <c r="E19" s="3" t="s">
        <v>27</v>
      </c>
      <c r="F19" s="3"/>
      <c r="G19" s="3"/>
      <c r="H19" s="3" t="s">
        <v>63</v>
      </c>
      <c r="I19" s="3">
        <v>12</v>
      </c>
      <c r="J19" s="3">
        <v>1</v>
      </c>
      <c r="K19" s="3">
        <v>1</v>
      </c>
      <c r="L19" s="3">
        <v>1</v>
      </c>
      <c r="M19" s="3">
        <v>1</v>
      </c>
      <c r="N19" s="10">
        <f>SUM(J19:K19)</f>
        <v>2</v>
      </c>
      <c r="O19" s="3"/>
      <c r="P19" s="3"/>
      <c r="Q19" s="8">
        <f t="shared" si="0"/>
        <v>8.3333333333333329E-2</v>
      </c>
      <c r="R19" s="3"/>
    </row>
  </sheetData>
  <mergeCells count="8">
    <mergeCell ref="C1:R1"/>
    <mergeCell ref="A2:C2"/>
    <mergeCell ref="D2:D3"/>
    <mergeCell ref="E2:G2"/>
    <mergeCell ref="H2:H3"/>
    <mergeCell ref="I2:N2"/>
    <mergeCell ref="O2:P2"/>
    <mergeCell ref="Q2:R2"/>
  </mergeCells>
  <pageMargins left="0.23611111111111099" right="0.23611111111111099" top="0.74861111111111101" bottom="0.74791666666666701" header="0.31527777777777799" footer="0.51180555555555496"/>
  <pageSetup scale="83" orientation="landscape" horizontalDpi="300" verticalDpi="300"/>
  <headerFooter>
    <oddHeader>&amp;RIndicadores de resultados 2017</oddHead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"/>
  <sheetViews>
    <sheetView topLeftCell="A2" zoomScale="80" zoomScaleNormal="80" workbookViewId="0">
      <selection activeCell="A2" sqref="A2"/>
    </sheetView>
  </sheetViews>
  <sheetFormatPr baseColWidth="10" defaultColWidth="10.85546875" defaultRowHeight="15" x14ac:dyDescent="0.25"/>
  <cols>
    <col min="1" max="1" width="8.5703125" customWidth="1"/>
    <col min="2" max="2" width="17.28515625" customWidth="1"/>
    <col min="3" max="3" width="30" customWidth="1"/>
    <col min="4" max="4" width="7" customWidth="1"/>
    <col min="5" max="7" width="2.5703125" customWidth="1"/>
    <col min="8" max="8" width="9.85546875" customWidth="1"/>
    <col min="9" max="9" width="9.140625" customWidth="1"/>
    <col min="10" max="11" width="7.140625" hidden="1" customWidth="1"/>
    <col min="12" max="12" width="7.140625" customWidth="1"/>
    <col min="13" max="13" width="7.140625" hidden="1" customWidth="1"/>
    <col min="14" max="14" width="8.5703125" customWidth="1"/>
    <col min="15" max="15" width="8.28515625" customWidth="1"/>
    <col min="16" max="17" width="8.5703125" customWidth="1"/>
    <col min="18" max="18" width="9" customWidth="1"/>
  </cols>
  <sheetData>
    <row r="1" spans="1:18" ht="74.25" customHeight="1" x14ac:dyDescent="0.25">
      <c r="C1" s="67" t="s">
        <v>65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22.5" customHeight="1" x14ac:dyDescent="0.25">
      <c r="A2" s="68" t="s">
        <v>1</v>
      </c>
      <c r="B2" s="68"/>
      <c r="C2" s="68"/>
      <c r="D2" s="68" t="s">
        <v>2</v>
      </c>
      <c r="E2" s="69" t="s">
        <v>3</v>
      </c>
      <c r="F2" s="69"/>
      <c r="G2" s="69"/>
      <c r="H2" s="68" t="s">
        <v>4</v>
      </c>
      <c r="I2" s="68" t="s">
        <v>5</v>
      </c>
      <c r="J2" s="68"/>
      <c r="K2" s="68"/>
      <c r="L2" s="68"/>
      <c r="M2" s="68"/>
      <c r="N2" s="68"/>
      <c r="O2" s="68" t="s">
        <v>6</v>
      </c>
      <c r="P2" s="68"/>
      <c r="Q2" s="68" t="s">
        <v>7</v>
      </c>
      <c r="R2" s="68"/>
    </row>
    <row r="3" spans="1:18" ht="63.75" x14ac:dyDescent="0.25">
      <c r="A3" s="1" t="s">
        <v>8</v>
      </c>
      <c r="B3" s="1" t="s">
        <v>9</v>
      </c>
      <c r="C3" s="1" t="s">
        <v>10</v>
      </c>
      <c r="D3" s="68"/>
      <c r="E3" s="2" t="s">
        <v>11</v>
      </c>
      <c r="F3" s="2" t="s">
        <v>12</v>
      </c>
      <c r="G3" s="2" t="s">
        <v>13</v>
      </c>
      <c r="H3" s="68"/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</row>
    <row r="4" spans="1:18" ht="24" customHeight="1" x14ac:dyDescent="0.25">
      <c r="A4" s="3" t="s">
        <v>24</v>
      </c>
      <c r="B4" s="4" t="s">
        <v>25</v>
      </c>
      <c r="C4" s="5"/>
      <c r="D4" s="3" t="s">
        <v>26</v>
      </c>
      <c r="E4" s="3" t="s">
        <v>27</v>
      </c>
      <c r="F4" s="3"/>
      <c r="G4" s="3"/>
      <c r="H4" s="3" t="s">
        <v>28</v>
      </c>
      <c r="I4" s="6">
        <f>20/20</f>
        <v>1</v>
      </c>
      <c r="J4" s="6">
        <f>0/20</f>
        <v>0</v>
      </c>
      <c r="K4" s="6">
        <f>0/20</f>
        <v>0</v>
      </c>
      <c r="L4" s="6">
        <f>0/20</f>
        <v>0</v>
      </c>
      <c r="M4" s="6">
        <f>0/20</f>
        <v>0</v>
      </c>
      <c r="N4" s="7">
        <f>0/20</f>
        <v>0</v>
      </c>
      <c r="O4" s="3"/>
      <c r="P4" s="3"/>
      <c r="Q4" s="8">
        <f t="shared" ref="Q4:Q19" si="0">L4/I4</f>
        <v>0</v>
      </c>
      <c r="R4" s="3"/>
    </row>
    <row r="5" spans="1:18" ht="25.5" x14ac:dyDescent="0.25">
      <c r="A5" s="3" t="s">
        <v>24</v>
      </c>
      <c r="B5" s="4" t="s">
        <v>29</v>
      </c>
      <c r="C5" s="5"/>
      <c r="D5" s="3" t="s">
        <v>30</v>
      </c>
      <c r="E5" s="3"/>
      <c r="F5" s="3"/>
      <c r="G5" s="3" t="s">
        <v>27</v>
      </c>
      <c r="H5" s="3" t="s">
        <v>28</v>
      </c>
      <c r="I5" s="6">
        <f>37112/(9278*5)</f>
        <v>0.8</v>
      </c>
      <c r="J5" s="6">
        <f>0/46390</f>
        <v>0</v>
      </c>
      <c r="K5" s="6">
        <f>0/46390</f>
        <v>0</v>
      </c>
      <c r="L5" s="6">
        <f>0/46390</f>
        <v>0</v>
      </c>
      <c r="M5" s="6">
        <f>0/46390</f>
        <v>0</v>
      </c>
      <c r="N5" s="7">
        <f>0/46390</f>
        <v>0</v>
      </c>
      <c r="O5" s="3"/>
      <c r="P5" s="3"/>
      <c r="Q5" s="8">
        <f t="shared" si="0"/>
        <v>0</v>
      </c>
      <c r="R5" s="3"/>
    </row>
    <row r="6" spans="1:18" ht="24" customHeight="1" x14ac:dyDescent="0.25">
      <c r="A6" s="3" t="s">
        <v>31</v>
      </c>
      <c r="B6" s="3" t="s">
        <v>32</v>
      </c>
      <c r="C6" s="9"/>
      <c r="D6" s="3" t="s">
        <v>30</v>
      </c>
      <c r="E6" s="3" t="s">
        <v>27</v>
      </c>
      <c r="F6" s="3"/>
      <c r="G6" s="3"/>
      <c r="H6" s="3" t="s">
        <v>28</v>
      </c>
      <c r="I6" s="6">
        <f>168/168</f>
        <v>1</v>
      </c>
      <c r="J6" s="6">
        <f>0/168</f>
        <v>0</v>
      </c>
      <c r="K6" s="6">
        <f>0/168</f>
        <v>0</v>
      </c>
      <c r="L6" s="6">
        <f>0/168</f>
        <v>0</v>
      </c>
      <c r="M6" s="6">
        <f>0/168</f>
        <v>0</v>
      </c>
      <c r="N6" s="7">
        <f>0/168</f>
        <v>0</v>
      </c>
      <c r="O6" s="9"/>
      <c r="P6" s="9"/>
      <c r="Q6" s="8">
        <f t="shared" si="0"/>
        <v>0</v>
      </c>
      <c r="R6" s="9"/>
    </row>
    <row r="7" spans="1:18" ht="38.25" x14ac:dyDescent="0.25">
      <c r="A7" s="3" t="s">
        <v>33</v>
      </c>
      <c r="B7" s="3" t="s">
        <v>34</v>
      </c>
      <c r="C7" s="4" t="s">
        <v>35</v>
      </c>
      <c r="D7" s="4" t="s">
        <v>26</v>
      </c>
      <c r="E7" s="4"/>
      <c r="F7" s="4" t="s">
        <v>27</v>
      </c>
      <c r="G7" s="4"/>
      <c r="H7" s="3" t="s">
        <v>36</v>
      </c>
      <c r="I7" s="3">
        <f>340+15</f>
        <v>355</v>
      </c>
      <c r="J7" s="3">
        <f>0+2</f>
        <v>2</v>
      </c>
      <c r="K7" s="3">
        <f>5+0</f>
        <v>5</v>
      </c>
      <c r="L7" s="3">
        <f>21+4</f>
        <v>25</v>
      </c>
      <c r="M7" s="3">
        <f>12+1</f>
        <v>13</v>
      </c>
      <c r="N7" s="10">
        <f>SUM(J7:L7)</f>
        <v>32</v>
      </c>
      <c r="O7" s="3"/>
      <c r="P7" s="3"/>
      <c r="Q7" s="8">
        <f t="shared" si="0"/>
        <v>7.0422535211267609E-2</v>
      </c>
      <c r="R7" s="3"/>
    </row>
    <row r="8" spans="1:18" ht="25.5" x14ac:dyDescent="0.25">
      <c r="A8" s="11" t="s">
        <v>37</v>
      </c>
      <c r="B8" s="12" t="s">
        <v>38</v>
      </c>
      <c r="C8" s="13" t="s">
        <v>39</v>
      </c>
      <c r="D8" s="13" t="s">
        <v>26</v>
      </c>
      <c r="E8" s="13" t="s">
        <v>27</v>
      </c>
      <c r="F8" s="14"/>
      <c r="G8" s="14"/>
      <c r="H8" s="13" t="s">
        <v>40</v>
      </c>
      <c r="I8" s="13">
        <v>40</v>
      </c>
      <c r="J8" s="14">
        <v>1</v>
      </c>
      <c r="K8" s="14">
        <v>1</v>
      </c>
      <c r="L8" s="14">
        <v>2</v>
      </c>
      <c r="M8" s="14">
        <v>0</v>
      </c>
      <c r="N8" s="10">
        <f>SUM(J8:L8)</f>
        <v>4</v>
      </c>
      <c r="O8" s="3"/>
      <c r="P8" s="3"/>
      <c r="Q8" s="8">
        <f t="shared" si="0"/>
        <v>0.05</v>
      </c>
      <c r="R8" s="3"/>
    </row>
    <row r="9" spans="1:18" ht="25.5" x14ac:dyDescent="0.25">
      <c r="A9" s="11" t="s">
        <v>37</v>
      </c>
      <c r="B9" s="12" t="s">
        <v>41</v>
      </c>
      <c r="C9" s="13" t="s">
        <v>42</v>
      </c>
      <c r="D9" s="13" t="s">
        <v>26</v>
      </c>
      <c r="E9" s="13" t="s">
        <v>27</v>
      </c>
      <c r="F9" s="14"/>
      <c r="G9" s="14"/>
      <c r="H9" s="13" t="s">
        <v>43</v>
      </c>
      <c r="I9" s="13">
        <v>12</v>
      </c>
      <c r="J9" s="14">
        <v>4</v>
      </c>
      <c r="K9" s="14">
        <v>4</v>
      </c>
      <c r="L9" s="14">
        <v>4</v>
      </c>
      <c r="M9" s="14">
        <v>4</v>
      </c>
      <c r="N9" s="10">
        <f>SUM(J9:L9)</f>
        <v>12</v>
      </c>
      <c r="O9" s="3"/>
      <c r="P9" s="3"/>
      <c r="Q9" s="8">
        <f t="shared" si="0"/>
        <v>0.33333333333333331</v>
      </c>
      <c r="R9" s="3"/>
    </row>
    <row r="10" spans="1:18" ht="25.5" x14ac:dyDescent="0.25">
      <c r="A10" s="3" t="s">
        <v>44</v>
      </c>
      <c r="B10" s="3" t="s">
        <v>45</v>
      </c>
      <c r="C10" s="4" t="s">
        <v>46</v>
      </c>
      <c r="D10" s="4" t="s">
        <v>26</v>
      </c>
      <c r="E10" s="4"/>
      <c r="F10" s="4" t="s">
        <v>27</v>
      </c>
      <c r="G10" s="4"/>
      <c r="H10" s="3" t="s">
        <v>47</v>
      </c>
      <c r="I10" s="15">
        <v>7200000</v>
      </c>
      <c r="J10" s="15">
        <v>930167</v>
      </c>
      <c r="K10" s="15">
        <v>948370</v>
      </c>
      <c r="L10" s="15">
        <v>951964</v>
      </c>
      <c r="M10" s="15">
        <v>1008089</v>
      </c>
      <c r="N10" s="16">
        <f>SUM(J10:L10)</f>
        <v>2830501</v>
      </c>
      <c r="O10" s="3"/>
      <c r="P10" s="3"/>
      <c r="Q10" s="8">
        <f t="shared" si="0"/>
        <v>0.13221722222222224</v>
      </c>
      <c r="R10" s="3"/>
    </row>
    <row r="11" spans="1:18" ht="25.5" x14ac:dyDescent="0.25">
      <c r="A11" s="3" t="s">
        <v>48</v>
      </c>
      <c r="B11" s="3" t="s">
        <v>49</v>
      </c>
      <c r="C11" s="3"/>
      <c r="D11" s="3" t="s">
        <v>30</v>
      </c>
      <c r="E11" s="3" t="s">
        <v>27</v>
      </c>
      <c r="F11" s="3"/>
      <c r="G11" s="3"/>
      <c r="H11" s="17" t="s">
        <v>28</v>
      </c>
      <c r="I11" s="6">
        <f>90/100</f>
        <v>0.9</v>
      </c>
      <c r="J11" s="6">
        <f>2/2</f>
        <v>1</v>
      </c>
      <c r="K11" s="6">
        <f>1/1</f>
        <v>1</v>
      </c>
      <c r="L11" s="6">
        <f>3/3</f>
        <v>1</v>
      </c>
      <c r="M11" s="6">
        <f>4/4</f>
        <v>1</v>
      </c>
      <c r="N11" s="7">
        <f>(2+1+3)/(2+1+3)</f>
        <v>1</v>
      </c>
      <c r="O11" s="3"/>
      <c r="P11" s="3"/>
      <c r="Q11" s="8">
        <f t="shared" si="0"/>
        <v>1.1111111111111112</v>
      </c>
      <c r="R11" s="3"/>
    </row>
    <row r="12" spans="1:18" ht="24.75" customHeight="1" x14ac:dyDescent="0.25">
      <c r="A12" s="3" t="s">
        <v>48</v>
      </c>
      <c r="B12" s="3" t="s">
        <v>50</v>
      </c>
      <c r="C12" s="9"/>
      <c r="D12" s="3" t="s">
        <v>30</v>
      </c>
      <c r="E12" s="3" t="s">
        <v>27</v>
      </c>
      <c r="F12" s="3"/>
      <c r="G12" s="3"/>
      <c r="H12" s="3" t="s">
        <v>28</v>
      </c>
      <c r="I12" s="6">
        <f>90/100</f>
        <v>0.9</v>
      </c>
      <c r="J12" s="6">
        <v>1</v>
      </c>
      <c r="K12" s="6">
        <v>1</v>
      </c>
      <c r="L12" s="6">
        <v>1</v>
      </c>
      <c r="M12" s="6">
        <v>1</v>
      </c>
      <c r="N12" s="7">
        <f>AVERAGE(J12:M12)</f>
        <v>1</v>
      </c>
      <c r="O12" s="3"/>
      <c r="P12" s="3"/>
      <c r="Q12" s="8">
        <f t="shared" si="0"/>
        <v>1.1111111111111112</v>
      </c>
      <c r="R12" s="3"/>
    </row>
    <row r="13" spans="1:18" ht="25.5" x14ac:dyDescent="0.25">
      <c r="A13" s="3" t="s">
        <v>51</v>
      </c>
      <c r="B13" s="3" t="s">
        <v>52</v>
      </c>
      <c r="C13" s="3"/>
      <c r="D13" s="3" t="s">
        <v>30</v>
      </c>
      <c r="E13" s="3" t="s">
        <v>27</v>
      </c>
      <c r="F13" s="3"/>
      <c r="G13" s="3"/>
      <c r="H13" s="3" t="s">
        <v>28</v>
      </c>
      <c r="I13" s="6">
        <f>90/100</f>
        <v>0.9</v>
      </c>
      <c r="J13" s="19">
        <f>46/48</f>
        <v>0.95833333333333337</v>
      </c>
      <c r="K13" s="19">
        <f>51/53</f>
        <v>0.96226415094339623</v>
      </c>
      <c r="L13" s="20">
        <f>96/97</f>
        <v>0.98969072164948457</v>
      </c>
      <c r="M13" s="6">
        <f>42/42</f>
        <v>1</v>
      </c>
      <c r="N13" s="21">
        <f>(46+51+96)/(48+53+97)</f>
        <v>0.9747474747474747</v>
      </c>
      <c r="O13" s="3"/>
      <c r="P13" s="3"/>
      <c r="Q13" s="8">
        <f t="shared" si="0"/>
        <v>1.0996563573883162</v>
      </c>
      <c r="R13" s="3"/>
    </row>
    <row r="14" spans="1:18" ht="25.5" x14ac:dyDescent="0.25">
      <c r="A14" s="3" t="s">
        <v>53</v>
      </c>
      <c r="B14" s="3" t="s">
        <v>54</v>
      </c>
      <c r="C14" s="3"/>
      <c r="D14" s="3" t="s">
        <v>26</v>
      </c>
      <c r="E14" s="3" t="s">
        <v>27</v>
      </c>
      <c r="F14" s="3"/>
      <c r="G14" s="3"/>
      <c r="H14" s="3" t="s">
        <v>28</v>
      </c>
      <c r="I14" s="6">
        <f>95/100</f>
        <v>0.95</v>
      </c>
      <c r="J14" s="6">
        <f>0/100</f>
        <v>0</v>
      </c>
      <c r="K14" s="6">
        <f>0/100</f>
        <v>0</v>
      </c>
      <c r="L14" s="6">
        <f>0/100</f>
        <v>0</v>
      </c>
      <c r="M14" s="6">
        <f>0/100</f>
        <v>0</v>
      </c>
      <c r="N14" s="7">
        <f>AVERAGE(J14:M14)</f>
        <v>0</v>
      </c>
      <c r="O14" s="3"/>
      <c r="P14" s="3"/>
      <c r="Q14" s="8">
        <f t="shared" si="0"/>
        <v>0</v>
      </c>
      <c r="R14" s="3"/>
    </row>
    <row r="15" spans="1:18" ht="24.75" customHeight="1" x14ac:dyDescent="0.25">
      <c r="A15" s="3" t="s">
        <v>53</v>
      </c>
      <c r="B15" s="3" t="s">
        <v>55</v>
      </c>
      <c r="C15" s="3"/>
      <c r="D15" s="3" t="s">
        <v>30</v>
      </c>
      <c r="E15" s="3" t="s">
        <v>27</v>
      </c>
      <c r="F15" s="3"/>
      <c r="G15" s="3"/>
      <c r="H15" s="3" t="s">
        <v>28</v>
      </c>
      <c r="I15" s="6">
        <f>90/100</f>
        <v>0.9</v>
      </c>
      <c r="J15" s="6">
        <f>9/9</f>
        <v>1</v>
      </c>
      <c r="K15" s="6">
        <f>5/6</f>
        <v>0.83333333333333337</v>
      </c>
      <c r="L15" s="6">
        <f>4/4</f>
        <v>1</v>
      </c>
      <c r="M15" s="3">
        <v>0</v>
      </c>
      <c r="N15" s="7">
        <f>(9+5+4)/(9+6+4)</f>
        <v>0.94736842105263153</v>
      </c>
      <c r="P15" s="3"/>
      <c r="Q15" s="8">
        <f t="shared" si="0"/>
        <v>1.1111111111111112</v>
      </c>
      <c r="R15" s="3"/>
    </row>
    <row r="16" spans="1:18" ht="24" customHeight="1" x14ac:dyDescent="0.25">
      <c r="A16" s="3" t="s">
        <v>53</v>
      </c>
      <c r="B16" s="3" t="s">
        <v>56</v>
      </c>
      <c r="C16" s="3"/>
      <c r="D16" s="3" t="s">
        <v>30</v>
      </c>
      <c r="E16" s="3" t="s">
        <v>27</v>
      </c>
      <c r="F16" s="3"/>
      <c r="G16" s="3"/>
      <c r="H16" s="3" t="s">
        <v>28</v>
      </c>
      <c r="I16" s="6">
        <f>95/100</f>
        <v>0.95</v>
      </c>
      <c r="J16" s="6">
        <f>2/1</f>
        <v>2</v>
      </c>
      <c r="K16" s="6">
        <f>0/1</f>
        <v>0</v>
      </c>
      <c r="L16" s="6">
        <f>4/4</f>
        <v>1</v>
      </c>
      <c r="M16" s="6">
        <v>0</v>
      </c>
      <c r="N16" s="7">
        <f>(2+0+4)/(1+1+4)</f>
        <v>1</v>
      </c>
      <c r="O16" s="3"/>
      <c r="P16" s="3"/>
      <c r="Q16" s="8">
        <f t="shared" si="0"/>
        <v>1.0526315789473684</v>
      </c>
      <c r="R16" s="3"/>
    </row>
    <row r="17" spans="1:18" ht="24" customHeight="1" x14ac:dyDescent="0.25">
      <c r="A17" s="3" t="s">
        <v>57</v>
      </c>
      <c r="B17" s="3" t="s">
        <v>58</v>
      </c>
      <c r="C17" s="3"/>
      <c r="D17" s="3" t="s">
        <v>30</v>
      </c>
      <c r="E17" s="3" t="s">
        <v>27</v>
      </c>
      <c r="F17" s="3"/>
      <c r="G17" s="3"/>
      <c r="H17" s="3" t="s">
        <v>28</v>
      </c>
      <c r="I17" s="6">
        <f>85/100</f>
        <v>0.85</v>
      </c>
      <c r="J17" s="22">
        <v>1</v>
      </c>
      <c r="K17" s="22">
        <v>1</v>
      </c>
      <c r="L17" s="22">
        <v>1</v>
      </c>
      <c r="M17" s="23">
        <v>100</v>
      </c>
      <c r="N17" s="7">
        <f>33/33</f>
        <v>1</v>
      </c>
      <c r="O17" s="3"/>
      <c r="P17" s="3"/>
      <c r="Q17" s="8">
        <f t="shared" si="0"/>
        <v>1.1764705882352942</v>
      </c>
      <c r="R17" s="3"/>
    </row>
    <row r="18" spans="1:18" ht="25.5" x14ac:dyDescent="0.25">
      <c r="A18" s="3" t="s">
        <v>57</v>
      </c>
      <c r="B18" s="3" t="s">
        <v>59</v>
      </c>
      <c r="C18" s="3"/>
      <c r="D18" s="3" t="s">
        <v>30</v>
      </c>
      <c r="E18" s="3" t="s">
        <v>27</v>
      </c>
      <c r="F18" s="3"/>
      <c r="G18" s="3"/>
      <c r="H18" s="3" t="s">
        <v>28</v>
      </c>
      <c r="I18" s="6">
        <f>90/100</f>
        <v>0.9</v>
      </c>
      <c r="J18" s="22">
        <v>1</v>
      </c>
      <c r="K18" s="22">
        <v>1</v>
      </c>
      <c r="L18" s="22">
        <v>1</v>
      </c>
      <c r="M18" s="23">
        <v>100</v>
      </c>
      <c r="N18" s="7">
        <f>46/46</f>
        <v>1</v>
      </c>
      <c r="O18" s="3"/>
      <c r="P18" s="3"/>
      <c r="Q18" s="8">
        <f t="shared" si="0"/>
        <v>1.1111111111111112</v>
      </c>
      <c r="R18" s="3"/>
    </row>
    <row r="19" spans="1:18" ht="25.5" x14ac:dyDescent="0.25">
      <c r="A19" s="3" t="s">
        <v>60</v>
      </c>
      <c r="B19" s="3" t="s">
        <v>61</v>
      </c>
      <c r="C19" s="3" t="s">
        <v>62</v>
      </c>
      <c r="D19" s="3" t="s">
        <v>30</v>
      </c>
      <c r="E19" s="3" t="s">
        <v>27</v>
      </c>
      <c r="F19" s="3"/>
      <c r="G19" s="3"/>
      <c r="H19" s="3" t="s">
        <v>63</v>
      </c>
      <c r="I19" s="3">
        <v>12</v>
      </c>
      <c r="J19" s="3">
        <v>1</v>
      </c>
      <c r="K19" s="3">
        <v>1</v>
      </c>
      <c r="L19" s="3">
        <v>1</v>
      </c>
      <c r="M19" s="3">
        <v>1</v>
      </c>
      <c r="N19" s="10">
        <f>SUM(J19:L19)</f>
        <v>3</v>
      </c>
      <c r="O19" s="3"/>
      <c r="P19" s="3"/>
      <c r="Q19" s="8">
        <f t="shared" si="0"/>
        <v>8.3333333333333329E-2</v>
      </c>
      <c r="R19" s="3"/>
    </row>
    <row r="20" spans="1:18" x14ac:dyDescent="0.25">
      <c r="J20" s="24"/>
      <c r="K20" s="24"/>
      <c r="L20" s="24"/>
      <c r="M20" s="24"/>
    </row>
  </sheetData>
  <mergeCells count="8">
    <mergeCell ref="C1:R1"/>
    <mergeCell ref="A2:C2"/>
    <mergeCell ref="D2:D3"/>
    <mergeCell ref="E2:G2"/>
    <mergeCell ref="H2:H3"/>
    <mergeCell ref="I2:N2"/>
    <mergeCell ref="O2:P2"/>
    <mergeCell ref="Q2:R2"/>
  </mergeCells>
  <pageMargins left="0.23611111111111099" right="0.23611111111111099" top="0.74861111111111101" bottom="0.74791666666666701" header="0.31527777777777799" footer="0.51180555555555496"/>
  <pageSetup scale="83" orientation="landscape" horizontalDpi="300" verticalDpi="300"/>
  <headerFooter>
    <oddHeader>&amp;RIndicadores de resultados 2017</oddHead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"/>
  <sheetViews>
    <sheetView zoomScale="80" zoomScaleNormal="80" workbookViewId="0">
      <pane ySplit="3" topLeftCell="A4" activePane="bottomLeft" state="frozen"/>
      <selection pane="bottomLeft" activeCell="A2" sqref="A2"/>
    </sheetView>
  </sheetViews>
  <sheetFormatPr baseColWidth="10" defaultColWidth="10.85546875" defaultRowHeight="15" x14ac:dyDescent="0.25"/>
  <cols>
    <col min="1" max="1" width="8.5703125" customWidth="1"/>
    <col min="2" max="2" width="17.28515625" customWidth="1"/>
    <col min="3" max="3" width="30" customWidth="1"/>
    <col min="4" max="4" width="7" customWidth="1"/>
    <col min="5" max="7" width="2.5703125" customWidth="1"/>
    <col min="8" max="8" width="9.85546875" customWidth="1"/>
    <col min="9" max="9" width="9.140625" customWidth="1"/>
    <col min="10" max="13" width="7.140625" customWidth="1"/>
    <col min="14" max="14" width="8.5703125" customWidth="1"/>
    <col min="15" max="15" width="8.28515625" customWidth="1"/>
    <col min="16" max="17" width="8.5703125" customWidth="1"/>
    <col min="18" max="18" width="9" customWidth="1"/>
  </cols>
  <sheetData>
    <row r="1" spans="1:18" ht="74.25" customHeight="1" x14ac:dyDescent="0.25">
      <c r="C1" s="67" t="s">
        <v>65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22.5" customHeight="1" x14ac:dyDescent="0.25">
      <c r="A2" s="68" t="s">
        <v>1</v>
      </c>
      <c r="B2" s="68"/>
      <c r="C2" s="68"/>
      <c r="D2" s="68" t="s">
        <v>2</v>
      </c>
      <c r="E2" s="69" t="s">
        <v>3</v>
      </c>
      <c r="F2" s="69"/>
      <c r="G2" s="69"/>
      <c r="H2" s="68" t="s">
        <v>4</v>
      </c>
      <c r="I2" s="68" t="s">
        <v>5</v>
      </c>
      <c r="J2" s="68"/>
      <c r="K2" s="68"/>
      <c r="L2" s="68"/>
      <c r="M2" s="68"/>
      <c r="N2" s="68"/>
      <c r="O2" s="68" t="s">
        <v>6</v>
      </c>
      <c r="P2" s="68"/>
      <c r="Q2" s="68" t="s">
        <v>7</v>
      </c>
      <c r="R2" s="68"/>
    </row>
    <row r="3" spans="1:18" ht="63.75" x14ac:dyDescent="0.25">
      <c r="A3" s="1" t="s">
        <v>8</v>
      </c>
      <c r="B3" s="1" t="s">
        <v>9</v>
      </c>
      <c r="C3" s="1" t="s">
        <v>10</v>
      </c>
      <c r="D3" s="68"/>
      <c r="E3" s="2" t="s">
        <v>11</v>
      </c>
      <c r="F3" s="2" t="s">
        <v>12</v>
      </c>
      <c r="G3" s="2" t="s">
        <v>13</v>
      </c>
      <c r="H3" s="68"/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</row>
    <row r="4" spans="1:18" ht="24" customHeight="1" x14ac:dyDescent="0.25">
      <c r="A4" s="3" t="s">
        <v>24</v>
      </c>
      <c r="B4" s="4" t="s">
        <v>25</v>
      </c>
      <c r="C4" s="5"/>
      <c r="D4" s="3" t="s">
        <v>26</v>
      </c>
      <c r="E4" s="3" t="s">
        <v>27</v>
      </c>
      <c r="F4" s="3"/>
      <c r="G4" s="3"/>
      <c r="H4" s="3" t="s">
        <v>28</v>
      </c>
      <c r="I4" s="6">
        <f>20/20</f>
        <v>1</v>
      </c>
      <c r="J4" s="6">
        <f>0/20</f>
        <v>0</v>
      </c>
      <c r="K4" s="6">
        <f>0/20</f>
        <v>0</v>
      </c>
      <c r="L4" s="6">
        <f>0/20</f>
        <v>0</v>
      </c>
      <c r="M4" s="6">
        <f>0/20</f>
        <v>0</v>
      </c>
      <c r="N4" s="7">
        <f>0/20</f>
        <v>0</v>
      </c>
      <c r="O4" s="3"/>
      <c r="P4" s="3"/>
      <c r="Q4" s="8">
        <f t="shared" ref="Q4:Q19" si="0">M4/I4</f>
        <v>0</v>
      </c>
      <c r="R4" s="3"/>
    </row>
    <row r="5" spans="1:18" ht="25.5" x14ac:dyDescent="0.25">
      <c r="A5" s="3" t="s">
        <v>24</v>
      </c>
      <c r="B5" s="4" t="s">
        <v>29</v>
      </c>
      <c r="C5" s="5"/>
      <c r="D5" s="3" t="s">
        <v>30</v>
      </c>
      <c r="E5" s="3"/>
      <c r="F5" s="3"/>
      <c r="G5" s="3" t="s">
        <v>27</v>
      </c>
      <c r="H5" s="3" t="s">
        <v>28</v>
      </c>
      <c r="I5" s="6">
        <f>37112/(9278*5)</f>
        <v>0.8</v>
      </c>
      <c r="J5" s="6">
        <f>0/46390</f>
        <v>0</v>
      </c>
      <c r="K5" s="6">
        <f>0/46390</f>
        <v>0</v>
      </c>
      <c r="L5" s="6">
        <f>0/46390</f>
        <v>0</v>
      </c>
      <c r="M5" s="6">
        <f>0/46390</f>
        <v>0</v>
      </c>
      <c r="N5" s="7">
        <f>0/46390</f>
        <v>0</v>
      </c>
      <c r="O5" s="3"/>
      <c r="P5" s="3"/>
      <c r="Q5" s="8">
        <f t="shared" si="0"/>
        <v>0</v>
      </c>
      <c r="R5" s="3"/>
    </row>
    <row r="6" spans="1:18" ht="24" customHeight="1" x14ac:dyDescent="0.25">
      <c r="A6" s="3" t="s">
        <v>31</v>
      </c>
      <c r="B6" s="3" t="s">
        <v>32</v>
      </c>
      <c r="C6" s="9"/>
      <c r="D6" s="3" t="s">
        <v>30</v>
      </c>
      <c r="E6" s="3" t="s">
        <v>27</v>
      </c>
      <c r="F6" s="3"/>
      <c r="G6" s="3"/>
      <c r="H6" s="3" t="s">
        <v>28</v>
      </c>
      <c r="I6" s="6">
        <f>168/168</f>
        <v>1</v>
      </c>
      <c r="J6" s="6">
        <f>0/168</f>
        <v>0</v>
      </c>
      <c r="K6" s="6">
        <f>0/168</f>
        <v>0</v>
      </c>
      <c r="L6" s="6">
        <f>0/168</f>
        <v>0</v>
      </c>
      <c r="M6" s="6">
        <f>0/168</f>
        <v>0</v>
      </c>
      <c r="N6" s="7">
        <f>0/168</f>
        <v>0</v>
      </c>
      <c r="O6" s="9"/>
      <c r="P6" s="9"/>
      <c r="Q6" s="8">
        <f t="shared" si="0"/>
        <v>0</v>
      </c>
      <c r="R6" s="9"/>
    </row>
    <row r="7" spans="1:18" ht="38.25" x14ac:dyDescent="0.25">
      <c r="A7" s="3" t="s">
        <v>33</v>
      </c>
      <c r="B7" s="3" t="s">
        <v>34</v>
      </c>
      <c r="C7" s="4" t="s">
        <v>35</v>
      </c>
      <c r="D7" s="4" t="s">
        <v>26</v>
      </c>
      <c r="E7" s="4"/>
      <c r="F7" s="4" t="s">
        <v>27</v>
      </c>
      <c r="G7" s="4"/>
      <c r="H7" s="3" t="s">
        <v>36</v>
      </c>
      <c r="I7" s="3">
        <f>340+15</f>
        <v>355</v>
      </c>
      <c r="J7" s="3">
        <f>0+2</f>
        <v>2</v>
      </c>
      <c r="K7" s="3">
        <f>5+0</f>
        <v>5</v>
      </c>
      <c r="L7" s="3">
        <f>21+4</f>
        <v>25</v>
      </c>
      <c r="M7" s="3">
        <f>12+1</f>
        <v>13</v>
      </c>
      <c r="N7" s="10">
        <f>SUM(J7:M7)</f>
        <v>45</v>
      </c>
      <c r="O7" s="3"/>
      <c r="P7" s="3"/>
      <c r="Q7" s="8">
        <f t="shared" si="0"/>
        <v>3.6619718309859155E-2</v>
      </c>
      <c r="R7" s="3"/>
    </row>
    <row r="8" spans="1:18" ht="25.5" x14ac:dyDescent="0.25">
      <c r="A8" s="11" t="s">
        <v>37</v>
      </c>
      <c r="B8" s="12" t="s">
        <v>38</v>
      </c>
      <c r="C8" s="13" t="s">
        <v>39</v>
      </c>
      <c r="D8" s="13" t="s">
        <v>26</v>
      </c>
      <c r="E8" s="13" t="s">
        <v>27</v>
      </c>
      <c r="F8" s="14"/>
      <c r="G8" s="14"/>
      <c r="H8" s="13" t="s">
        <v>40</v>
      </c>
      <c r="I8" s="13">
        <v>40</v>
      </c>
      <c r="J8" s="14">
        <v>1</v>
      </c>
      <c r="K8" s="14">
        <v>1</v>
      </c>
      <c r="L8" s="14">
        <v>2</v>
      </c>
      <c r="M8" s="14">
        <v>0</v>
      </c>
      <c r="N8" s="10">
        <f>SUM(J8:M8)</f>
        <v>4</v>
      </c>
      <c r="O8" s="3"/>
      <c r="P8" s="3"/>
      <c r="Q8" s="8">
        <f t="shared" si="0"/>
        <v>0</v>
      </c>
      <c r="R8" s="3"/>
    </row>
    <row r="9" spans="1:18" ht="25.5" x14ac:dyDescent="0.25">
      <c r="A9" s="11" t="s">
        <v>37</v>
      </c>
      <c r="B9" s="12" t="s">
        <v>41</v>
      </c>
      <c r="C9" s="13" t="s">
        <v>42</v>
      </c>
      <c r="D9" s="13" t="s">
        <v>26</v>
      </c>
      <c r="E9" s="13" t="s">
        <v>27</v>
      </c>
      <c r="F9" s="14"/>
      <c r="G9" s="14"/>
      <c r="H9" s="13" t="s">
        <v>43</v>
      </c>
      <c r="I9" s="13">
        <v>12</v>
      </c>
      <c r="J9" s="14">
        <v>4</v>
      </c>
      <c r="K9" s="14">
        <v>4</v>
      </c>
      <c r="L9" s="14">
        <v>4</v>
      </c>
      <c r="M9" s="14">
        <v>4</v>
      </c>
      <c r="N9" s="10">
        <f>SUM(J9:M9)</f>
        <v>16</v>
      </c>
      <c r="O9" s="3"/>
      <c r="P9" s="3"/>
      <c r="Q9" s="8">
        <f t="shared" si="0"/>
        <v>0.33333333333333331</v>
      </c>
      <c r="R9" s="3"/>
    </row>
    <row r="10" spans="1:18" ht="25.5" x14ac:dyDescent="0.25">
      <c r="A10" s="3" t="s">
        <v>44</v>
      </c>
      <c r="B10" s="3" t="s">
        <v>45</v>
      </c>
      <c r="C10" s="4" t="s">
        <v>46</v>
      </c>
      <c r="D10" s="4" t="s">
        <v>26</v>
      </c>
      <c r="E10" s="4"/>
      <c r="F10" s="4" t="s">
        <v>27</v>
      </c>
      <c r="G10" s="4"/>
      <c r="H10" s="3" t="s">
        <v>47</v>
      </c>
      <c r="I10" s="15">
        <v>7200000</v>
      </c>
      <c r="J10" s="15">
        <v>930167</v>
      </c>
      <c r="K10" s="15">
        <v>948370</v>
      </c>
      <c r="L10" s="15">
        <v>951964</v>
      </c>
      <c r="M10" s="15">
        <v>1008089</v>
      </c>
      <c r="N10" s="16">
        <f>SUM(J10:M10)</f>
        <v>3838590</v>
      </c>
      <c r="O10" s="3"/>
      <c r="P10" s="3"/>
      <c r="Q10" s="8">
        <f t="shared" si="0"/>
        <v>0.14001236111111112</v>
      </c>
      <c r="R10" s="3"/>
    </row>
    <row r="11" spans="1:18" ht="25.5" x14ac:dyDescent="0.25">
      <c r="A11" s="3" t="s">
        <v>48</v>
      </c>
      <c r="B11" s="3" t="s">
        <v>49</v>
      </c>
      <c r="C11" s="3"/>
      <c r="D11" s="3" t="s">
        <v>30</v>
      </c>
      <c r="E11" s="3" t="s">
        <v>27</v>
      </c>
      <c r="F11" s="3"/>
      <c r="G11" s="3"/>
      <c r="H11" s="17" t="s">
        <v>28</v>
      </c>
      <c r="I11" s="6">
        <f>90/100</f>
        <v>0.9</v>
      </c>
      <c r="J11" s="6">
        <f>2/2</f>
        <v>1</v>
      </c>
      <c r="K11" s="6">
        <f>1/1</f>
        <v>1</v>
      </c>
      <c r="L11" s="6">
        <f>3/3</f>
        <v>1</v>
      </c>
      <c r="M11" s="6">
        <f>4/4</f>
        <v>1</v>
      </c>
      <c r="N11" s="7">
        <f>(2+1+3+4)/(2+1+3+4)</f>
        <v>1</v>
      </c>
      <c r="O11" s="3"/>
      <c r="P11" s="3"/>
      <c r="Q11" s="8">
        <f t="shared" si="0"/>
        <v>1.1111111111111112</v>
      </c>
      <c r="R11" s="3"/>
    </row>
    <row r="12" spans="1:18" ht="24.75" customHeight="1" x14ac:dyDescent="0.25">
      <c r="A12" s="3" t="s">
        <v>48</v>
      </c>
      <c r="B12" s="3" t="s">
        <v>50</v>
      </c>
      <c r="C12" s="9"/>
      <c r="D12" s="3" t="s">
        <v>30</v>
      </c>
      <c r="E12" s="3" t="s">
        <v>27</v>
      </c>
      <c r="F12" s="3"/>
      <c r="G12" s="3"/>
      <c r="H12" s="3" t="s">
        <v>28</v>
      </c>
      <c r="I12" s="6">
        <f>90/100</f>
        <v>0.9</v>
      </c>
      <c r="J12" s="6">
        <v>1</v>
      </c>
      <c r="K12" s="6">
        <v>1</v>
      </c>
      <c r="L12" s="6">
        <v>1</v>
      </c>
      <c r="M12" s="6">
        <v>1</v>
      </c>
      <c r="N12" s="7">
        <f>AVERAGE(J12:M12)</f>
        <v>1</v>
      </c>
      <c r="O12" s="3"/>
      <c r="P12" s="3"/>
      <c r="Q12" s="8">
        <f t="shared" si="0"/>
        <v>1.1111111111111112</v>
      </c>
      <c r="R12" s="3"/>
    </row>
    <row r="13" spans="1:18" ht="25.5" x14ac:dyDescent="0.25">
      <c r="A13" s="3" t="s">
        <v>51</v>
      </c>
      <c r="B13" s="3" t="s">
        <v>52</v>
      </c>
      <c r="C13" s="3"/>
      <c r="D13" s="3" t="s">
        <v>30</v>
      </c>
      <c r="E13" s="3" t="s">
        <v>27</v>
      </c>
      <c r="F13" s="3"/>
      <c r="G13" s="3"/>
      <c r="H13" s="3" t="s">
        <v>28</v>
      </c>
      <c r="I13" s="6">
        <f>90/100</f>
        <v>0.9</v>
      </c>
      <c r="J13" s="19">
        <f>46/48</f>
        <v>0.95833333333333337</v>
      </c>
      <c r="K13" s="19">
        <f>51/53</f>
        <v>0.96226415094339623</v>
      </c>
      <c r="L13" s="20">
        <f>96/97</f>
        <v>0.98969072164948457</v>
      </c>
      <c r="M13" s="6">
        <f>42/42</f>
        <v>1</v>
      </c>
      <c r="N13" s="21">
        <f>(46+51+96+42)/(48+53+97+42)</f>
        <v>0.97916666666666663</v>
      </c>
      <c r="O13" s="3"/>
      <c r="P13" s="3"/>
      <c r="Q13" s="8">
        <f t="shared" si="0"/>
        <v>1.1111111111111112</v>
      </c>
      <c r="R13" s="3"/>
    </row>
    <row r="14" spans="1:18" ht="25.5" x14ac:dyDescent="0.25">
      <c r="A14" s="3" t="s">
        <v>53</v>
      </c>
      <c r="B14" s="3" t="s">
        <v>54</v>
      </c>
      <c r="C14" s="3"/>
      <c r="D14" s="3" t="s">
        <v>26</v>
      </c>
      <c r="E14" s="3" t="s">
        <v>27</v>
      </c>
      <c r="F14" s="3"/>
      <c r="G14" s="3"/>
      <c r="H14" s="3" t="s">
        <v>28</v>
      </c>
      <c r="I14" s="6">
        <f>95/100</f>
        <v>0.95</v>
      </c>
      <c r="J14" s="6">
        <f>0/100</f>
        <v>0</v>
      </c>
      <c r="K14" s="6">
        <f>0/100</f>
        <v>0</v>
      </c>
      <c r="L14" s="6">
        <f>0/100</f>
        <v>0</v>
      </c>
      <c r="M14" s="6">
        <f>0/100</f>
        <v>0</v>
      </c>
      <c r="N14" s="7">
        <f>AVERAGE(J14:M14)</f>
        <v>0</v>
      </c>
      <c r="O14" s="3"/>
      <c r="P14" s="3"/>
      <c r="Q14" s="8">
        <f t="shared" si="0"/>
        <v>0</v>
      </c>
      <c r="R14" s="3"/>
    </row>
    <row r="15" spans="1:18" ht="24.75" customHeight="1" x14ac:dyDescent="0.25">
      <c r="A15" s="3" t="s">
        <v>53</v>
      </c>
      <c r="B15" s="3" t="s">
        <v>55</v>
      </c>
      <c r="C15" s="3"/>
      <c r="D15" s="3" t="s">
        <v>30</v>
      </c>
      <c r="E15" s="3" t="s">
        <v>27</v>
      </c>
      <c r="F15" s="3"/>
      <c r="G15" s="3"/>
      <c r="H15" s="3" t="s">
        <v>28</v>
      </c>
      <c r="I15" s="6">
        <f>90/100</f>
        <v>0.9</v>
      </c>
      <c r="J15" s="6">
        <f>9/9</f>
        <v>1</v>
      </c>
      <c r="K15" s="6">
        <f>5/6</f>
        <v>0.83333333333333337</v>
      </c>
      <c r="L15" s="6">
        <f>4/4</f>
        <v>1</v>
      </c>
      <c r="M15" s="3">
        <v>0</v>
      </c>
      <c r="N15" s="7">
        <f>(9+5+4+0)/(9+6+4+0)</f>
        <v>0.94736842105263153</v>
      </c>
      <c r="P15" s="3"/>
      <c r="Q15" s="8">
        <f t="shared" si="0"/>
        <v>0</v>
      </c>
      <c r="R15" s="3"/>
    </row>
    <row r="16" spans="1:18" ht="24" customHeight="1" x14ac:dyDescent="0.25">
      <c r="A16" s="3" t="s">
        <v>53</v>
      </c>
      <c r="B16" s="3" t="s">
        <v>56</v>
      </c>
      <c r="C16" s="3"/>
      <c r="D16" s="3" t="s">
        <v>30</v>
      </c>
      <c r="E16" s="3" t="s">
        <v>27</v>
      </c>
      <c r="F16" s="3"/>
      <c r="G16" s="3"/>
      <c r="H16" s="3" t="s">
        <v>28</v>
      </c>
      <c r="I16" s="6">
        <f>95/100</f>
        <v>0.95</v>
      </c>
      <c r="J16" s="6">
        <f>2/1</f>
        <v>2</v>
      </c>
      <c r="K16" s="6">
        <f>0/1</f>
        <v>0</v>
      </c>
      <c r="L16" s="6">
        <f>4/4</f>
        <v>1</v>
      </c>
      <c r="M16" s="6">
        <v>0</v>
      </c>
      <c r="N16" s="7">
        <f>(2+0+4+0)/(1+1+4+0)</f>
        <v>1</v>
      </c>
      <c r="O16" s="3"/>
      <c r="P16" s="3"/>
      <c r="Q16" s="8">
        <f t="shared" si="0"/>
        <v>0</v>
      </c>
      <c r="R16" s="3"/>
    </row>
    <row r="17" spans="1:18" ht="24" customHeight="1" x14ac:dyDescent="0.25">
      <c r="A17" s="3" t="s">
        <v>57</v>
      </c>
      <c r="B17" s="3" t="s">
        <v>58</v>
      </c>
      <c r="C17" s="3"/>
      <c r="D17" s="3" t="s">
        <v>30</v>
      </c>
      <c r="E17" s="3" t="s">
        <v>27</v>
      </c>
      <c r="F17" s="3"/>
      <c r="G17" s="3"/>
      <c r="H17" s="3" t="s">
        <v>28</v>
      </c>
      <c r="I17" s="6">
        <f>85/100</f>
        <v>0.85</v>
      </c>
      <c r="J17" s="22">
        <v>1</v>
      </c>
      <c r="K17" s="22">
        <v>1</v>
      </c>
      <c r="L17" s="22">
        <v>1</v>
      </c>
      <c r="M17" s="22">
        <v>1</v>
      </c>
      <c r="N17" s="7">
        <f>33/33</f>
        <v>1</v>
      </c>
      <c r="O17" s="3"/>
      <c r="P17" s="3"/>
      <c r="Q17" s="8">
        <f t="shared" si="0"/>
        <v>1.1764705882352942</v>
      </c>
      <c r="R17" s="3"/>
    </row>
    <row r="18" spans="1:18" ht="25.5" x14ac:dyDescent="0.25">
      <c r="A18" s="3" t="s">
        <v>57</v>
      </c>
      <c r="B18" s="3" t="s">
        <v>59</v>
      </c>
      <c r="C18" s="3"/>
      <c r="D18" s="3" t="s">
        <v>30</v>
      </c>
      <c r="E18" s="3" t="s">
        <v>27</v>
      </c>
      <c r="F18" s="3"/>
      <c r="G18" s="3"/>
      <c r="H18" s="3" t="s">
        <v>28</v>
      </c>
      <c r="I18" s="6">
        <f>90/100</f>
        <v>0.9</v>
      </c>
      <c r="J18" s="22">
        <v>1</v>
      </c>
      <c r="K18" s="22">
        <v>1</v>
      </c>
      <c r="L18" s="22">
        <v>1</v>
      </c>
      <c r="M18" s="22">
        <v>1</v>
      </c>
      <c r="N18" s="7">
        <f>46/46</f>
        <v>1</v>
      </c>
      <c r="O18" s="3"/>
      <c r="P18" s="3"/>
      <c r="Q18" s="8">
        <f t="shared" si="0"/>
        <v>1.1111111111111112</v>
      </c>
      <c r="R18" s="3"/>
    </row>
    <row r="19" spans="1:18" ht="25.5" x14ac:dyDescent="0.25">
      <c r="A19" s="3" t="s">
        <v>60</v>
      </c>
      <c r="B19" s="3" t="s">
        <v>61</v>
      </c>
      <c r="C19" s="3" t="s">
        <v>62</v>
      </c>
      <c r="D19" s="3" t="s">
        <v>30</v>
      </c>
      <c r="E19" s="3" t="s">
        <v>27</v>
      </c>
      <c r="F19" s="3"/>
      <c r="G19" s="3"/>
      <c r="H19" s="3" t="s">
        <v>63</v>
      </c>
      <c r="I19" s="3">
        <v>12</v>
      </c>
      <c r="J19" s="3">
        <v>1</v>
      </c>
      <c r="K19" s="3">
        <v>1</v>
      </c>
      <c r="L19" s="3">
        <v>1</v>
      </c>
      <c r="M19" s="3">
        <v>1</v>
      </c>
      <c r="N19" s="10">
        <f>SUM(J19:M19)</f>
        <v>4</v>
      </c>
      <c r="O19" s="3"/>
      <c r="P19" s="3"/>
      <c r="Q19" s="8">
        <f t="shared" si="0"/>
        <v>8.3333333333333329E-2</v>
      </c>
      <c r="R19" s="3"/>
    </row>
    <row r="20" spans="1:18" x14ac:dyDescent="0.25">
      <c r="J20" s="24"/>
      <c r="K20" s="24"/>
      <c r="L20" s="24"/>
      <c r="M20" s="24"/>
    </row>
  </sheetData>
  <mergeCells count="8">
    <mergeCell ref="C1:R1"/>
    <mergeCell ref="A2:C2"/>
    <mergeCell ref="D2:D3"/>
    <mergeCell ref="E2:G2"/>
    <mergeCell ref="H2:H3"/>
    <mergeCell ref="I2:N2"/>
    <mergeCell ref="O2:P2"/>
    <mergeCell ref="Q2:R2"/>
  </mergeCells>
  <pageMargins left="0.23611111111111099" right="0.23611111111111099" top="0.74861111111111101" bottom="0.74791666666666701" header="0.31527777777777799" footer="0.51180555555555496"/>
  <pageSetup scale="83" orientation="landscape" horizontalDpi="300" verticalDpi="300"/>
  <headerFooter>
    <oddHeader>&amp;RIndicadores de resultados 2017</oddHead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63"/>
  <sheetViews>
    <sheetView showGridLines="0" tabSelected="1" view="pageLayout" zoomScale="60" zoomScaleNormal="90" zoomScalePageLayoutView="60" workbookViewId="0">
      <selection activeCell="I4" sqref="I4"/>
    </sheetView>
  </sheetViews>
  <sheetFormatPr baseColWidth="10" defaultColWidth="11.42578125" defaultRowHeight="15" x14ac:dyDescent="0.25"/>
  <cols>
    <col min="1" max="1" width="19.7109375" style="65" customWidth="1"/>
    <col min="2" max="2" width="30.42578125" style="25" customWidth="1"/>
    <col min="3" max="3" width="35.28515625" style="25" customWidth="1"/>
    <col min="4" max="4" width="11.42578125" style="63"/>
    <col min="5" max="5" width="2.85546875" style="63" customWidth="1"/>
    <col min="6" max="6" width="2.7109375" style="63" customWidth="1"/>
    <col min="7" max="7" width="3" style="63" customWidth="1"/>
    <col min="8" max="8" width="18.28515625" style="63" customWidth="1"/>
    <col min="9" max="9" width="8.85546875" style="63" customWidth="1"/>
    <col min="10" max="10" width="7.5703125" style="63" customWidth="1"/>
    <col min="11" max="11" width="7.42578125" style="63" customWidth="1"/>
    <col min="12" max="12" width="8.7109375" style="63" customWidth="1"/>
    <col min="13" max="13" width="7.85546875" style="63" customWidth="1"/>
    <col min="14" max="14" width="9" style="63" customWidth="1"/>
    <col min="15" max="15" width="7.7109375" style="63" customWidth="1"/>
    <col min="16" max="16" width="11.85546875" style="63" customWidth="1"/>
    <col min="17" max="17" width="8" style="63" customWidth="1"/>
    <col min="18" max="18" width="9.28515625" style="63" customWidth="1"/>
    <col min="19" max="19" width="9.85546875" style="63" customWidth="1"/>
    <col min="20" max="20" width="8.85546875" style="63" customWidth="1"/>
    <col min="21" max="21" width="8.5703125" style="63" customWidth="1"/>
    <col min="22" max="22" width="12.140625" style="64" customWidth="1"/>
    <col min="23" max="1024" width="11.42578125" style="25"/>
    <col min="1025" max="16384" width="11.42578125" style="26"/>
  </cols>
  <sheetData>
    <row r="1" spans="1:43" ht="66" customHeight="1" x14ac:dyDescent="0.25">
      <c r="C1" s="80" t="s">
        <v>66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43" ht="22.5" customHeight="1" x14ac:dyDescent="0.25">
      <c r="A2" s="70" t="s">
        <v>1</v>
      </c>
      <c r="B2" s="70"/>
      <c r="C2" s="70"/>
      <c r="D2" s="70" t="s">
        <v>2</v>
      </c>
      <c r="E2" s="70" t="s">
        <v>3</v>
      </c>
      <c r="F2" s="70"/>
      <c r="G2" s="70"/>
      <c r="H2" s="70" t="s">
        <v>4</v>
      </c>
      <c r="I2" s="70" t="s">
        <v>5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43" ht="42.75" customHeight="1" x14ac:dyDescent="0.25">
      <c r="A3" s="66" t="s">
        <v>8</v>
      </c>
      <c r="B3" s="27" t="s">
        <v>9</v>
      </c>
      <c r="C3" s="27" t="s">
        <v>10</v>
      </c>
      <c r="D3" s="70"/>
      <c r="E3" s="28" t="s">
        <v>11</v>
      </c>
      <c r="F3" s="28" t="s">
        <v>12</v>
      </c>
      <c r="G3" s="28" t="s">
        <v>13</v>
      </c>
      <c r="H3" s="70"/>
      <c r="I3" s="27" t="s">
        <v>14</v>
      </c>
      <c r="J3" s="27" t="s">
        <v>15</v>
      </c>
      <c r="K3" s="27" t="s">
        <v>16</v>
      </c>
      <c r="L3" s="27" t="s">
        <v>17</v>
      </c>
      <c r="M3" s="27" t="s">
        <v>18</v>
      </c>
      <c r="N3" s="27" t="s">
        <v>67</v>
      </c>
      <c r="O3" s="27" t="s">
        <v>68</v>
      </c>
      <c r="P3" s="27" t="s">
        <v>69</v>
      </c>
      <c r="Q3" s="27" t="s">
        <v>70</v>
      </c>
      <c r="R3" s="27" t="s">
        <v>71</v>
      </c>
      <c r="S3" s="27" t="s">
        <v>72</v>
      </c>
      <c r="T3" s="27" t="s">
        <v>73</v>
      </c>
      <c r="U3" s="27" t="s">
        <v>74</v>
      </c>
      <c r="V3" s="75" t="s">
        <v>171</v>
      </c>
    </row>
    <row r="4" spans="1:43" ht="43.9" customHeight="1" x14ac:dyDescent="0.25">
      <c r="A4" s="29" t="s">
        <v>75</v>
      </c>
      <c r="B4" s="59" t="s">
        <v>76</v>
      </c>
      <c r="C4" s="30"/>
      <c r="D4" s="31" t="s">
        <v>26</v>
      </c>
      <c r="E4" s="31"/>
      <c r="F4" s="31"/>
      <c r="G4" s="31"/>
      <c r="H4" s="31" t="s">
        <v>28</v>
      </c>
      <c r="I4" s="32">
        <v>0.9</v>
      </c>
      <c r="J4" s="32">
        <v>0.05</v>
      </c>
      <c r="K4" s="32">
        <v>0.15</v>
      </c>
      <c r="L4" s="32">
        <v>0.2</v>
      </c>
      <c r="M4" s="32">
        <v>0.1</v>
      </c>
      <c r="N4" s="32">
        <v>0.08</v>
      </c>
      <c r="O4" s="32">
        <v>7.0000000000000007E-2</v>
      </c>
      <c r="P4" s="32">
        <v>0.05</v>
      </c>
      <c r="Q4" s="32">
        <v>0.04</v>
      </c>
      <c r="R4" s="32">
        <v>0.06</v>
      </c>
      <c r="S4" s="32">
        <v>0.02</v>
      </c>
      <c r="T4" s="32">
        <v>0.03</v>
      </c>
      <c r="U4" s="32">
        <v>0.05</v>
      </c>
      <c r="V4" s="33">
        <f>SUM(J4:U4)</f>
        <v>0.90000000000000013</v>
      </c>
    </row>
    <row r="5" spans="1:43" ht="43.9" customHeight="1" x14ac:dyDescent="0.25">
      <c r="A5" s="29" t="s">
        <v>75</v>
      </c>
      <c r="B5" s="59" t="s">
        <v>77</v>
      </c>
      <c r="C5" s="30"/>
      <c r="D5" s="31" t="s">
        <v>26</v>
      </c>
      <c r="E5" s="31"/>
      <c r="F5" s="31"/>
      <c r="G5" s="31"/>
      <c r="H5" s="31" t="s">
        <v>28</v>
      </c>
      <c r="I5" s="32">
        <v>1</v>
      </c>
      <c r="J5" s="32">
        <v>0.2</v>
      </c>
      <c r="K5" s="32">
        <v>0.2</v>
      </c>
      <c r="L5" s="32">
        <v>0.25</v>
      </c>
      <c r="M5" s="32">
        <v>0.08</v>
      </c>
      <c r="N5" s="32">
        <v>0.08</v>
      </c>
      <c r="O5" s="32">
        <v>0.06</v>
      </c>
      <c r="P5" s="32">
        <v>0.03</v>
      </c>
      <c r="Q5" s="32">
        <v>0.01</v>
      </c>
      <c r="R5" s="32">
        <v>0.02</v>
      </c>
      <c r="S5" s="32">
        <v>0.03</v>
      </c>
      <c r="T5" s="32">
        <v>0.02</v>
      </c>
      <c r="U5" s="32">
        <v>0</v>
      </c>
      <c r="V5" s="33">
        <f t="shared" ref="V5:V16" si="0">SUM(J5:U5)</f>
        <v>0.98</v>
      </c>
    </row>
    <row r="6" spans="1:43" ht="51.4" customHeight="1" x14ac:dyDescent="0.25">
      <c r="A6" s="29" t="s">
        <v>75</v>
      </c>
      <c r="B6" s="59" t="s">
        <v>78</v>
      </c>
      <c r="C6" s="30"/>
      <c r="D6" s="31" t="s">
        <v>26</v>
      </c>
      <c r="E6" s="31"/>
      <c r="F6" s="31"/>
      <c r="G6" s="31"/>
      <c r="H6" s="31" t="s">
        <v>28</v>
      </c>
      <c r="I6" s="32">
        <v>0.95</v>
      </c>
      <c r="J6" s="32">
        <v>0.15</v>
      </c>
      <c r="K6" s="32">
        <v>0.1</v>
      </c>
      <c r="L6" s="32">
        <v>0.15</v>
      </c>
      <c r="M6" s="32">
        <v>0.1</v>
      </c>
      <c r="N6" s="32">
        <v>0.1</v>
      </c>
      <c r="O6" s="32">
        <v>0.12</v>
      </c>
      <c r="P6" s="32">
        <v>0.05</v>
      </c>
      <c r="Q6" s="32">
        <v>0.05</v>
      </c>
      <c r="R6" s="32">
        <v>0.05</v>
      </c>
      <c r="S6" s="32">
        <v>0.02</v>
      </c>
      <c r="T6" s="32">
        <v>0.02</v>
      </c>
      <c r="U6" s="32">
        <v>0.05</v>
      </c>
      <c r="V6" s="33">
        <f t="shared" si="0"/>
        <v>0.96000000000000019</v>
      </c>
    </row>
    <row r="7" spans="1:43" ht="39.75" customHeight="1" x14ac:dyDescent="0.25">
      <c r="A7" s="29" t="s">
        <v>75</v>
      </c>
      <c r="B7" s="59" t="s">
        <v>79</v>
      </c>
      <c r="C7" s="30"/>
      <c r="D7" s="31" t="s">
        <v>26</v>
      </c>
      <c r="E7" s="31"/>
      <c r="F7" s="31"/>
      <c r="G7" s="31"/>
      <c r="H7" s="31" t="s">
        <v>28</v>
      </c>
      <c r="I7" s="32">
        <v>0.9</v>
      </c>
      <c r="J7" s="32">
        <v>0.1</v>
      </c>
      <c r="K7" s="32">
        <v>0.15</v>
      </c>
      <c r="L7" s="32">
        <v>0.3</v>
      </c>
      <c r="M7" s="32">
        <v>0.15</v>
      </c>
      <c r="N7" s="32">
        <v>0.14000000000000001</v>
      </c>
      <c r="O7" s="32">
        <v>0.12</v>
      </c>
      <c r="P7" s="32">
        <v>0</v>
      </c>
      <c r="Q7" s="32">
        <v>0</v>
      </c>
      <c r="R7" s="32">
        <v>0</v>
      </c>
      <c r="S7" s="32">
        <v>0.01</v>
      </c>
      <c r="T7" s="32">
        <v>0.03</v>
      </c>
      <c r="U7" s="32">
        <v>0</v>
      </c>
      <c r="V7" s="33">
        <f t="shared" si="0"/>
        <v>1</v>
      </c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</row>
    <row r="8" spans="1:43" ht="46.15" customHeight="1" x14ac:dyDescent="0.25">
      <c r="A8" s="29" t="s">
        <v>80</v>
      </c>
      <c r="B8" s="34" t="s">
        <v>81</v>
      </c>
      <c r="C8" s="35"/>
      <c r="D8" s="31" t="s">
        <v>30</v>
      </c>
      <c r="E8" s="31" t="s">
        <v>27</v>
      </c>
      <c r="F8" s="31" t="s">
        <v>27</v>
      </c>
      <c r="G8" s="31" t="s">
        <v>27</v>
      </c>
      <c r="H8" s="31" t="s">
        <v>28</v>
      </c>
      <c r="I8" s="32">
        <v>1</v>
      </c>
      <c r="J8" s="32">
        <v>0</v>
      </c>
      <c r="K8" s="36">
        <v>0</v>
      </c>
      <c r="L8" s="36">
        <v>0.4</v>
      </c>
      <c r="M8" s="32">
        <v>0.6</v>
      </c>
      <c r="N8" s="36">
        <v>0</v>
      </c>
      <c r="O8" s="36">
        <v>0</v>
      </c>
      <c r="P8" s="37">
        <v>0</v>
      </c>
      <c r="Q8" s="37">
        <v>0</v>
      </c>
      <c r="R8" s="38">
        <v>0</v>
      </c>
      <c r="S8" s="37">
        <v>0</v>
      </c>
      <c r="T8" s="37">
        <v>0</v>
      </c>
      <c r="U8" s="37">
        <v>0</v>
      </c>
      <c r="V8" s="39">
        <f t="shared" si="0"/>
        <v>1</v>
      </c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</row>
    <row r="9" spans="1:43" ht="50.1" customHeight="1" x14ac:dyDescent="0.25">
      <c r="A9" s="29" t="s">
        <v>80</v>
      </c>
      <c r="B9" s="34" t="s">
        <v>82</v>
      </c>
      <c r="C9" s="35"/>
      <c r="D9" s="31" t="s">
        <v>30</v>
      </c>
      <c r="E9" s="31" t="s">
        <v>27</v>
      </c>
      <c r="F9" s="31" t="s">
        <v>27</v>
      </c>
      <c r="G9" s="31" t="s">
        <v>27</v>
      </c>
      <c r="H9" s="31" t="s">
        <v>28</v>
      </c>
      <c r="I9" s="32">
        <v>1</v>
      </c>
      <c r="J9" s="32">
        <v>0</v>
      </c>
      <c r="K9" s="36">
        <v>0</v>
      </c>
      <c r="L9" s="36">
        <v>0</v>
      </c>
      <c r="M9" s="32">
        <v>1</v>
      </c>
      <c r="N9" s="36">
        <v>0</v>
      </c>
      <c r="O9" s="36">
        <v>0</v>
      </c>
      <c r="P9" s="37">
        <v>0</v>
      </c>
      <c r="Q9" s="37">
        <v>0</v>
      </c>
      <c r="R9" s="38">
        <v>0</v>
      </c>
      <c r="S9" s="37">
        <v>0</v>
      </c>
      <c r="T9" s="37">
        <v>0</v>
      </c>
      <c r="U9" s="37">
        <v>0</v>
      </c>
      <c r="V9" s="39">
        <f>SUM(J9:U9)</f>
        <v>1</v>
      </c>
      <c r="W9" s="72"/>
      <c r="X9" s="72"/>
      <c r="Y9" s="72"/>
      <c r="Z9" s="72"/>
      <c r="AA9" s="72"/>
    </row>
    <row r="10" spans="1:43" ht="40.5" customHeight="1" x14ac:dyDescent="0.25">
      <c r="A10" s="29" t="s">
        <v>80</v>
      </c>
      <c r="B10" s="34" t="s">
        <v>83</v>
      </c>
      <c r="C10" s="30"/>
      <c r="D10" s="31" t="s">
        <v>26</v>
      </c>
      <c r="E10" s="31" t="s">
        <v>27</v>
      </c>
      <c r="F10" s="31" t="s">
        <v>27</v>
      </c>
      <c r="G10" s="31" t="s">
        <v>27</v>
      </c>
      <c r="H10" s="31" t="s">
        <v>28</v>
      </c>
      <c r="I10" s="32">
        <v>1</v>
      </c>
      <c r="J10" s="32">
        <v>0</v>
      </c>
      <c r="K10" s="32">
        <v>0</v>
      </c>
      <c r="L10" s="32">
        <v>0</v>
      </c>
      <c r="M10" s="32">
        <v>0</v>
      </c>
      <c r="N10" s="32">
        <v>0.5</v>
      </c>
      <c r="O10" s="32">
        <v>0.5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1">
        <f>SUM(J10:U10)</f>
        <v>1</v>
      </c>
    </row>
    <row r="11" spans="1:43" ht="41.45" customHeight="1" x14ac:dyDescent="0.25">
      <c r="A11" s="29" t="s">
        <v>80</v>
      </c>
      <c r="B11" s="34" t="s">
        <v>84</v>
      </c>
      <c r="C11" s="30"/>
      <c r="D11" s="31" t="s">
        <v>26</v>
      </c>
      <c r="E11" s="31" t="s">
        <v>27</v>
      </c>
      <c r="F11" s="31" t="s">
        <v>27</v>
      </c>
      <c r="G11" s="31" t="s">
        <v>27</v>
      </c>
      <c r="H11" s="31" t="s">
        <v>28</v>
      </c>
      <c r="I11" s="32">
        <v>1</v>
      </c>
      <c r="J11" s="32">
        <v>0</v>
      </c>
      <c r="K11" s="32">
        <v>0</v>
      </c>
      <c r="L11" s="32">
        <v>0.35</v>
      </c>
      <c r="M11" s="32">
        <v>0.35</v>
      </c>
      <c r="N11" s="32">
        <v>0.3</v>
      </c>
      <c r="O11" s="32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9">
        <f t="shared" ref="V11:V13" si="1">SUM(J11:U11)</f>
        <v>1</v>
      </c>
    </row>
    <row r="12" spans="1:43" ht="49.15" customHeight="1" x14ac:dyDescent="0.25">
      <c r="A12" s="29" t="s">
        <v>80</v>
      </c>
      <c r="B12" s="34" t="s">
        <v>85</v>
      </c>
      <c r="C12" s="30"/>
      <c r="D12" s="31" t="s">
        <v>26</v>
      </c>
      <c r="E12" s="31" t="s">
        <v>27</v>
      </c>
      <c r="F12" s="31" t="s">
        <v>27</v>
      </c>
      <c r="G12" s="31" t="s">
        <v>27</v>
      </c>
      <c r="H12" s="31" t="s">
        <v>28</v>
      </c>
      <c r="I12" s="32">
        <v>1</v>
      </c>
      <c r="J12" s="32">
        <v>0</v>
      </c>
      <c r="K12" s="32">
        <v>0</v>
      </c>
      <c r="L12" s="32">
        <v>0.35</v>
      </c>
      <c r="M12" s="32">
        <v>0.35</v>
      </c>
      <c r="N12" s="32">
        <v>0.3</v>
      </c>
      <c r="O12" s="32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9">
        <f t="shared" si="1"/>
        <v>1</v>
      </c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</row>
    <row r="13" spans="1:43" ht="49.15" customHeight="1" x14ac:dyDescent="0.25">
      <c r="A13" s="29" t="s">
        <v>80</v>
      </c>
      <c r="B13" s="34" t="s">
        <v>86</v>
      </c>
      <c r="C13" s="30"/>
      <c r="D13" s="31" t="s">
        <v>26</v>
      </c>
      <c r="E13" s="31" t="s">
        <v>27</v>
      </c>
      <c r="F13" s="31" t="s">
        <v>27</v>
      </c>
      <c r="G13" s="31" t="s">
        <v>27</v>
      </c>
      <c r="H13" s="31" t="s">
        <v>28</v>
      </c>
      <c r="I13" s="32">
        <v>1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40">
        <v>0.06</v>
      </c>
      <c r="Q13" s="40">
        <v>0.06</v>
      </c>
      <c r="R13" s="40">
        <v>0.06</v>
      </c>
      <c r="S13" s="40">
        <v>0.27329999999999999</v>
      </c>
      <c r="T13" s="40">
        <v>0.27329999999999999</v>
      </c>
      <c r="U13" s="40">
        <v>0.27329999999999999</v>
      </c>
      <c r="V13" s="42">
        <f t="shared" si="1"/>
        <v>0.9998999999999999</v>
      </c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</row>
    <row r="14" spans="1:43" ht="49.15" customHeight="1" x14ac:dyDescent="0.25">
      <c r="A14" s="29" t="s">
        <v>80</v>
      </c>
      <c r="B14" s="34" t="s">
        <v>87</v>
      </c>
      <c r="C14" s="30"/>
      <c r="D14" s="31" t="s">
        <v>26</v>
      </c>
      <c r="E14" s="31" t="s">
        <v>27</v>
      </c>
      <c r="F14" s="31" t="s">
        <v>27</v>
      </c>
      <c r="G14" s="31"/>
      <c r="H14" s="31" t="s">
        <v>28</v>
      </c>
      <c r="I14" s="32">
        <v>1</v>
      </c>
      <c r="J14" s="32">
        <v>0.25</v>
      </c>
      <c r="K14" s="32">
        <v>0</v>
      </c>
      <c r="L14" s="32">
        <v>0.25</v>
      </c>
      <c r="M14" s="32">
        <v>0</v>
      </c>
      <c r="N14" s="32">
        <v>0.5</v>
      </c>
      <c r="O14" s="32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44">
        <f t="shared" si="0"/>
        <v>1</v>
      </c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</row>
    <row r="15" spans="1:43" ht="53.25" customHeight="1" x14ac:dyDescent="0.25">
      <c r="A15" s="29" t="s">
        <v>88</v>
      </c>
      <c r="B15" s="45" t="s">
        <v>89</v>
      </c>
      <c r="C15" s="30"/>
      <c r="D15" s="31" t="s">
        <v>26</v>
      </c>
      <c r="E15" s="31" t="s">
        <v>90</v>
      </c>
      <c r="F15" s="31"/>
      <c r="G15" s="31"/>
      <c r="H15" s="31" t="s">
        <v>28</v>
      </c>
      <c r="I15" s="32">
        <v>1</v>
      </c>
      <c r="J15" s="32">
        <v>0</v>
      </c>
      <c r="K15" s="32">
        <v>0</v>
      </c>
      <c r="L15" s="32">
        <v>0.1</v>
      </c>
      <c r="M15" s="32">
        <v>0</v>
      </c>
      <c r="N15" s="32">
        <v>0</v>
      </c>
      <c r="O15" s="32">
        <v>0.05</v>
      </c>
      <c r="P15" s="37">
        <v>0</v>
      </c>
      <c r="Q15" s="37">
        <v>0.05</v>
      </c>
      <c r="R15" s="37">
        <v>0.1</v>
      </c>
      <c r="S15" s="37">
        <v>0.15</v>
      </c>
      <c r="T15" s="37">
        <v>0.45</v>
      </c>
      <c r="U15" s="37">
        <v>0.1</v>
      </c>
      <c r="V15" s="44">
        <f t="shared" si="0"/>
        <v>1.0000000000000002</v>
      </c>
    </row>
    <row r="16" spans="1:43" ht="44.65" customHeight="1" x14ac:dyDescent="0.25">
      <c r="A16" s="29" t="s">
        <v>88</v>
      </c>
      <c r="B16" s="45" t="s">
        <v>91</v>
      </c>
      <c r="C16" s="30"/>
      <c r="D16" s="31" t="s">
        <v>26</v>
      </c>
      <c r="E16" s="31" t="s">
        <v>90</v>
      </c>
      <c r="F16" s="31"/>
      <c r="G16" s="31"/>
      <c r="H16" s="31" t="s">
        <v>28</v>
      </c>
      <c r="I16" s="32">
        <v>1</v>
      </c>
      <c r="J16" s="32">
        <v>0</v>
      </c>
      <c r="K16" s="32">
        <v>0</v>
      </c>
      <c r="L16" s="32">
        <v>0</v>
      </c>
      <c r="M16" s="32">
        <v>0.1</v>
      </c>
      <c r="N16" s="32">
        <v>0.1</v>
      </c>
      <c r="O16" s="32">
        <v>0</v>
      </c>
      <c r="P16" s="37">
        <v>0</v>
      </c>
      <c r="Q16" s="37">
        <v>0.05</v>
      </c>
      <c r="R16" s="37">
        <v>0.05</v>
      </c>
      <c r="S16" s="37">
        <v>0.1</v>
      </c>
      <c r="T16" s="37">
        <v>0.2</v>
      </c>
      <c r="U16" s="37">
        <v>0.4</v>
      </c>
      <c r="V16" s="44">
        <f t="shared" si="0"/>
        <v>1</v>
      </c>
    </row>
    <row r="17" spans="1:22" ht="64.900000000000006" customHeight="1" x14ac:dyDescent="0.25">
      <c r="A17" s="29" t="s">
        <v>88</v>
      </c>
      <c r="B17" s="45" t="s">
        <v>92</v>
      </c>
      <c r="C17" s="35"/>
      <c r="D17" s="31" t="s">
        <v>26</v>
      </c>
      <c r="E17" s="31" t="s">
        <v>90</v>
      </c>
      <c r="F17" s="31"/>
      <c r="G17" s="31"/>
      <c r="H17" s="31" t="s">
        <v>28</v>
      </c>
      <c r="I17" s="32">
        <v>1</v>
      </c>
      <c r="J17" s="32">
        <v>0.1</v>
      </c>
      <c r="K17" s="32">
        <v>0.1</v>
      </c>
      <c r="L17" s="32">
        <v>0.25</v>
      </c>
      <c r="M17" s="32">
        <v>0.55000000000000004</v>
      </c>
      <c r="N17" s="32">
        <v>0</v>
      </c>
      <c r="O17" s="32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44">
        <f>SUM(J17:U17)</f>
        <v>1</v>
      </c>
    </row>
    <row r="18" spans="1:22" ht="38.65" customHeight="1" x14ac:dyDescent="0.25">
      <c r="A18" s="29" t="s">
        <v>93</v>
      </c>
      <c r="B18" s="31" t="s">
        <v>61</v>
      </c>
      <c r="C18" s="31" t="s">
        <v>62</v>
      </c>
      <c r="D18" s="31" t="s">
        <v>30</v>
      </c>
      <c r="E18" s="31" t="s">
        <v>27</v>
      </c>
      <c r="F18" s="31"/>
      <c r="G18" s="31"/>
      <c r="H18" s="31" t="s">
        <v>63</v>
      </c>
      <c r="I18" s="31">
        <v>12</v>
      </c>
      <c r="J18" s="31">
        <v>1</v>
      </c>
      <c r="K18" s="31">
        <v>1</v>
      </c>
      <c r="L18" s="31">
        <v>1</v>
      </c>
      <c r="M18" s="31">
        <v>1</v>
      </c>
      <c r="N18" s="31">
        <v>1</v>
      </c>
      <c r="O18" s="31">
        <v>1</v>
      </c>
      <c r="P18" s="46">
        <v>1</v>
      </c>
      <c r="Q18" s="46">
        <v>1</v>
      </c>
      <c r="R18" s="46">
        <v>1</v>
      </c>
      <c r="S18" s="46">
        <v>1</v>
      </c>
      <c r="T18" s="46">
        <v>1</v>
      </c>
      <c r="U18" s="46">
        <v>1</v>
      </c>
      <c r="V18" s="76">
        <v>12</v>
      </c>
    </row>
    <row r="19" spans="1:22" ht="48.6" customHeight="1" x14ac:dyDescent="0.25">
      <c r="A19" s="29" t="s">
        <v>94</v>
      </c>
      <c r="B19" s="31" t="s">
        <v>52</v>
      </c>
      <c r="C19" s="47"/>
      <c r="D19" s="31" t="s">
        <v>26</v>
      </c>
      <c r="E19" s="31" t="s">
        <v>27</v>
      </c>
      <c r="F19" s="31" t="s">
        <v>90</v>
      </c>
      <c r="G19" s="31"/>
      <c r="H19" s="31" t="s">
        <v>28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32">
        <v>1</v>
      </c>
      <c r="O19" s="32">
        <v>1</v>
      </c>
      <c r="P19" s="48">
        <v>1</v>
      </c>
      <c r="Q19" s="48">
        <v>1</v>
      </c>
      <c r="R19" s="48">
        <v>1</v>
      </c>
      <c r="S19" s="48">
        <v>1</v>
      </c>
      <c r="T19" s="48">
        <v>1</v>
      </c>
      <c r="U19" s="48">
        <v>1</v>
      </c>
      <c r="V19" s="49">
        <v>1</v>
      </c>
    </row>
    <row r="20" spans="1:22" ht="63.4" customHeight="1" x14ac:dyDescent="0.25">
      <c r="A20" s="29" t="s">
        <v>94</v>
      </c>
      <c r="B20" s="31" t="s">
        <v>95</v>
      </c>
      <c r="C20" s="47"/>
      <c r="D20" s="31" t="s">
        <v>26</v>
      </c>
      <c r="E20" s="31" t="s">
        <v>90</v>
      </c>
      <c r="F20" s="31" t="s">
        <v>90</v>
      </c>
      <c r="G20" s="31"/>
      <c r="H20" s="31" t="s">
        <v>28</v>
      </c>
      <c r="I20" s="32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1</v>
      </c>
      <c r="P20" s="48">
        <v>1</v>
      </c>
      <c r="Q20" s="48">
        <v>1</v>
      </c>
      <c r="R20" s="48">
        <v>1</v>
      </c>
      <c r="S20" s="48">
        <v>1</v>
      </c>
      <c r="T20" s="48">
        <v>1</v>
      </c>
      <c r="U20" s="48">
        <v>1</v>
      </c>
      <c r="V20" s="49">
        <v>1</v>
      </c>
    </row>
    <row r="21" spans="1:22" ht="48" customHeight="1" x14ac:dyDescent="0.25">
      <c r="A21" s="29" t="s">
        <v>94</v>
      </c>
      <c r="B21" s="31" t="s">
        <v>96</v>
      </c>
      <c r="C21" s="47"/>
      <c r="D21" s="31" t="s">
        <v>26</v>
      </c>
      <c r="E21" s="31" t="s">
        <v>90</v>
      </c>
      <c r="F21" s="31" t="s">
        <v>90</v>
      </c>
      <c r="G21" s="31"/>
      <c r="H21" s="31" t="s">
        <v>28</v>
      </c>
      <c r="I21" s="32">
        <v>1</v>
      </c>
      <c r="J21" s="32">
        <v>1</v>
      </c>
      <c r="K21" s="32">
        <v>1</v>
      </c>
      <c r="L21" s="32">
        <v>1</v>
      </c>
      <c r="M21" s="32">
        <v>1</v>
      </c>
      <c r="N21" s="32">
        <v>1</v>
      </c>
      <c r="O21" s="32">
        <v>1</v>
      </c>
      <c r="P21" s="48">
        <v>1</v>
      </c>
      <c r="Q21" s="48">
        <v>1</v>
      </c>
      <c r="R21" s="48">
        <v>1</v>
      </c>
      <c r="S21" s="48">
        <v>1</v>
      </c>
      <c r="T21" s="48">
        <v>1</v>
      </c>
      <c r="U21" s="48">
        <v>1</v>
      </c>
      <c r="V21" s="49">
        <v>1</v>
      </c>
    </row>
    <row r="22" spans="1:22" ht="48" customHeight="1" x14ac:dyDescent="0.25">
      <c r="A22" s="29" t="s">
        <v>94</v>
      </c>
      <c r="B22" s="31" t="s">
        <v>97</v>
      </c>
      <c r="C22" s="47"/>
      <c r="D22" s="31" t="s">
        <v>26</v>
      </c>
      <c r="E22" s="31" t="s">
        <v>90</v>
      </c>
      <c r="F22" s="31" t="s">
        <v>90</v>
      </c>
      <c r="G22" s="31"/>
      <c r="H22" s="31" t="s">
        <v>28</v>
      </c>
      <c r="I22" s="32">
        <v>1</v>
      </c>
      <c r="J22" s="32">
        <v>1</v>
      </c>
      <c r="K22" s="32">
        <v>1</v>
      </c>
      <c r="L22" s="32">
        <v>1</v>
      </c>
      <c r="M22" s="32">
        <v>1</v>
      </c>
      <c r="N22" s="32">
        <v>1</v>
      </c>
      <c r="O22" s="32">
        <v>1</v>
      </c>
      <c r="P22" s="48">
        <v>1</v>
      </c>
      <c r="Q22" s="48">
        <v>1</v>
      </c>
      <c r="R22" s="48">
        <v>1</v>
      </c>
      <c r="S22" s="48">
        <v>1</v>
      </c>
      <c r="T22" s="48">
        <v>1</v>
      </c>
      <c r="U22" s="48">
        <v>1</v>
      </c>
      <c r="V22" s="49">
        <v>1</v>
      </c>
    </row>
    <row r="23" spans="1:22" ht="52.7" customHeight="1" x14ac:dyDescent="0.25">
      <c r="A23" s="29" t="s">
        <v>94</v>
      </c>
      <c r="B23" s="31" t="s">
        <v>98</v>
      </c>
      <c r="C23" s="47"/>
      <c r="D23" s="31" t="s">
        <v>26</v>
      </c>
      <c r="E23" s="31" t="s">
        <v>90</v>
      </c>
      <c r="F23" s="31" t="s">
        <v>90</v>
      </c>
      <c r="G23" s="31"/>
      <c r="H23" s="31" t="s">
        <v>28</v>
      </c>
      <c r="I23" s="32">
        <v>1</v>
      </c>
      <c r="J23" s="32">
        <v>1</v>
      </c>
      <c r="K23" s="32">
        <v>1</v>
      </c>
      <c r="L23" s="32">
        <v>1</v>
      </c>
      <c r="M23" s="32">
        <v>1</v>
      </c>
      <c r="N23" s="32">
        <v>1</v>
      </c>
      <c r="O23" s="32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9">
        <v>1</v>
      </c>
    </row>
    <row r="24" spans="1:22" ht="28.35" customHeight="1" x14ac:dyDescent="0.25">
      <c r="A24" s="29" t="s">
        <v>99</v>
      </c>
      <c r="B24" s="31" t="s">
        <v>45</v>
      </c>
      <c r="C24" s="50" t="s">
        <v>46</v>
      </c>
      <c r="D24" s="50" t="s">
        <v>26</v>
      </c>
      <c r="E24" s="50" t="s">
        <v>27</v>
      </c>
      <c r="F24" s="50" t="s">
        <v>100</v>
      </c>
      <c r="G24" s="50"/>
      <c r="H24" s="50" t="s">
        <v>47</v>
      </c>
      <c r="I24" s="78" t="s">
        <v>101</v>
      </c>
      <c r="J24" s="78" t="s">
        <v>102</v>
      </c>
      <c r="K24" s="78">
        <v>916472</v>
      </c>
      <c r="L24" s="78">
        <v>920368</v>
      </c>
      <c r="M24" s="78">
        <v>390793</v>
      </c>
      <c r="N24" s="78">
        <v>476206</v>
      </c>
      <c r="O24" s="78">
        <v>510039</v>
      </c>
      <c r="P24" s="78">
        <v>177412</v>
      </c>
      <c r="Q24" s="78">
        <v>89013</v>
      </c>
      <c r="R24" s="78">
        <v>89794</v>
      </c>
      <c r="S24" s="78">
        <v>111223</v>
      </c>
      <c r="T24" s="78">
        <v>1211649</v>
      </c>
      <c r="U24" s="78">
        <v>139823</v>
      </c>
      <c r="V24" s="79">
        <f>SUM(J24:U24)</f>
        <v>5032792</v>
      </c>
    </row>
    <row r="25" spans="1:22" ht="56.25" x14ac:dyDescent="0.25">
      <c r="A25" s="29" t="s">
        <v>103</v>
      </c>
      <c r="B25" s="31" t="s">
        <v>104</v>
      </c>
      <c r="C25" s="50" t="s">
        <v>105</v>
      </c>
      <c r="D25" s="50" t="s">
        <v>26</v>
      </c>
      <c r="E25" s="50"/>
      <c r="F25" s="50" t="s">
        <v>90</v>
      </c>
      <c r="G25" s="50"/>
      <c r="H25" s="50" t="s">
        <v>28</v>
      </c>
      <c r="I25" s="51">
        <v>1</v>
      </c>
      <c r="J25" s="51">
        <v>1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2">
        <v>1</v>
      </c>
    </row>
    <row r="26" spans="1:22" ht="101.25" x14ac:dyDescent="0.25">
      <c r="A26" s="29" t="s">
        <v>103</v>
      </c>
      <c r="B26" s="31" t="s">
        <v>106</v>
      </c>
      <c r="C26" s="50" t="s">
        <v>105</v>
      </c>
      <c r="D26" s="50" t="s">
        <v>26</v>
      </c>
      <c r="E26" s="50"/>
      <c r="F26" s="50" t="s">
        <v>90</v>
      </c>
      <c r="G26" s="50"/>
      <c r="H26" s="50" t="s">
        <v>28</v>
      </c>
      <c r="I26" s="51">
        <v>1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0.5</v>
      </c>
      <c r="P26" s="51">
        <v>0.5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2">
        <v>1</v>
      </c>
    </row>
    <row r="27" spans="1:22" ht="56.25" x14ac:dyDescent="0.25">
      <c r="A27" s="29" t="s">
        <v>103</v>
      </c>
      <c r="B27" s="31" t="s">
        <v>107</v>
      </c>
      <c r="C27" s="50" t="s">
        <v>105</v>
      </c>
      <c r="D27" s="50" t="s">
        <v>26</v>
      </c>
      <c r="E27" s="50"/>
      <c r="F27" s="50" t="s">
        <v>90</v>
      </c>
      <c r="G27" s="50"/>
      <c r="H27" s="50" t="s">
        <v>28</v>
      </c>
      <c r="I27" s="51">
        <v>1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0.5</v>
      </c>
      <c r="P27" s="51">
        <v>0.5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2">
        <v>1</v>
      </c>
    </row>
    <row r="28" spans="1:22" ht="78.75" x14ac:dyDescent="0.25">
      <c r="A28" s="29" t="s">
        <v>103</v>
      </c>
      <c r="B28" s="31" t="s">
        <v>108</v>
      </c>
      <c r="C28" s="50" t="s">
        <v>105</v>
      </c>
      <c r="D28" s="50" t="s">
        <v>26</v>
      </c>
      <c r="E28" s="50"/>
      <c r="F28" s="50" t="s">
        <v>90</v>
      </c>
      <c r="G28" s="50"/>
      <c r="H28" s="50" t="s">
        <v>28</v>
      </c>
      <c r="I28" s="51">
        <v>1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1</v>
      </c>
      <c r="R28" s="51">
        <v>0</v>
      </c>
      <c r="S28" s="51">
        <v>0</v>
      </c>
      <c r="T28" s="51">
        <v>0</v>
      </c>
      <c r="U28" s="51">
        <v>0</v>
      </c>
      <c r="V28" s="52">
        <v>1</v>
      </c>
    </row>
    <row r="29" spans="1:22" ht="78.75" x14ac:dyDescent="0.25">
      <c r="A29" s="29" t="s">
        <v>103</v>
      </c>
      <c r="B29" s="31" t="s">
        <v>109</v>
      </c>
      <c r="C29" s="50" t="s">
        <v>105</v>
      </c>
      <c r="D29" s="50" t="s">
        <v>26</v>
      </c>
      <c r="E29" s="50"/>
      <c r="F29" s="50" t="s">
        <v>90</v>
      </c>
      <c r="G29" s="50"/>
      <c r="H29" s="50" t="s">
        <v>28</v>
      </c>
      <c r="I29" s="51">
        <v>1</v>
      </c>
      <c r="J29" s="51">
        <v>0</v>
      </c>
      <c r="K29" s="51">
        <v>0</v>
      </c>
      <c r="L29" s="51">
        <v>0.4</v>
      </c>
      <c r="M29" s="51">
        <v>0</v>
      </c>
      <c r="N29" s="51">
        <v>0</v>
      </c>
      <c r="O29" s="51">
        <v>0</v>
      </c>
      <c r="P29" s="51">
        <v>0.6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2">
        <v>1</v>
      </c>
    </row>
    <row r="30" spans="1:22" ht="56.25" x14ac:dyDescent="0.25">
      <c r="A30" s="29" t="s">
        <v>103</v>
      </c>
      <c r="B30" s="31" t="s">
        <v>110</v>
      </c>
      <c r="C30" s="50" t="s">
        <v>105</v>
      </c>
      <c r="D30" s="50" t="s">
        <v>26</v>
      </c>
      <c r="E30" s="50"/>
      <c r="F30" s="50" t="s">
        <v>90</v>
      </c>
      <c r="G30" s="50"/>
      <c r="H30" s="50" t="s">
        <v>28</v>
      </c>
      <c r="I30" s="51">
        <v>1</v>
      </c>
      <c r="J30" s="51">
        <v>0</v>
      </c>
      <c r="K30" s="51">
        <v>0</v>
      </c>
      <c r="L30" s="51">
        <v>0.4</v>
      </c>
      <c r="M30" s="51">
        <v>0</v>
      </c>
      <c r="N30" s="51">
        <v>0</v>
      </c>
      <c r="O30" s="51">
        <v>0</v>
      </c>
      <c r="P30" s="51">
        <v>0.6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2">
        <v>1</v>
      </c>
    </row>
    <row r="31" spans="1:22" ht="67.5" x14ac:dyDescent="0.25">
      <c r="A31" s="29" t="s">
        <v>103</v>
      </c>
      <c r="B31" s="31" t="s">
        <v>111</v>
      </c>
      <c r="C31" s="50" t="s">
        <v>105</v>
      </c>
      <c r="D31" s="50" t="s">
        <v>26</v>
      </c>
      <c r="E31" s="50"/>
      <c r="F31" s="50" t="s">
        <v>90</v>
      </c>
      <c r="G31" s="50"/>
      <c r="H31" s="50" t="s">
        <v>28</v>
      </c>
      <c r="I31" s="51">
        <v>1</v>
      </c>
      <c r="J31" s="51">
        <v>0</v>
      </c>
      <c r="K31" s="51">
        <v>0</v>
      </c>
      <c r="L31" s="51">
        <v>0.4</v>
      </c>
      <c r="M31" s="51">
        <v>0</v>
      </c>
      <c r="N31" s="51">
        <v>0</v>
      </c>
      <c r="O31" s="51">
        <v>0</v>
      </c>
      <c r="P31" s="51">
        <v>0.6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2">
        <v>1</v>
      </c>
    </row>
    <row r="32" spans="1:22" ht="67.5" x14ac:dyDescent="0.25">
      <c r="A32" s="29" t="s">
        <v>103</v>
      </c>
      <c r="B32" s="31" t="s">
        <v>112</v>
      </c>
      <c r="C32" s="50" t="s">
        <v>105</v>
      </c>
      <c r="D32" s="50" t="s">
        <v>26</v>
      </c>
      <c r="E32" s="50"/>
      <c r="F32" s="50" t="s">
        <v>90</v>
      </c>
      <c r="G32" s="50"/>
      <c r="H32" s="50" t="s">
        <v>28</v>
      </c>
      <c r="I32" s="51">
        <v>1</v>
      </c>
      <c r="J32" s="51">
        <v>0</v>
      </c>
      <c r="K32" s="51">
        <v>0</v>
      </c>
      <c r="L32" s="51">
        <v>0.3</v>
      </c>
      <c r="M32" s="51">
        <v>0</v>
      </c>
      <c r="N32" s="51">
        <v>0</v>
      </c>
      <c r="O32" s="51">
        <v>0.4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0.3</v>
      </c>
      <c r="V32" s="52">
        <v>1</v>
      </c>
    </row>
    <row r="33" spans="1:22" ht="22.5" x14ac:dyDescent="0.25">
      <c r="A33" s="29" t="s">
        <v>103</v>
      </c>
      <c r="B33" s="31" t="s">
        <v>113</v>
      </c>
      <c r="C33" s="50" t="s">
        <v>105</v>
      </c>
      <c r="D33" s="50" t="s">
        <v>26</v>
      </c>
      <c r="E33" s="50"/>
      <c r="F33" s="50" t="s">
        <v>90</v>
      </c>
      <c r="G33" s="50"/>
      <c r="H33" s="50" t="s">
        <v>28</v>
      </c>
      <c r="I33" s="51">
        <v>1</v>
      </c>
      <c r="J33" s="51">
        <v>0</v>
      </c>
      <c r="K33" s="51">
        <v>0</v>
      </c>
      <c r="L33" s="51">
        <v>0.3</v>
      </c>
      <c r="M33" s="51">
        <v>0</v>
      </c>
      <c r="N33" s="51">
        <v>0</v>
      </c>
      <c r="O33" s="51">
        <v>0.3</v>
      </c>
      <c r="P33" s="51">
        <v>0</v>
      </c>
      <c r="Q33" s="51">
        <v>0</v>
      </c>
      <c r="R33" s="51">
        <v>0</v>
      </c>
      <c r="S33" s="51">
        <v>0</v>
      </c>
      <c r="T33" s="51">
        <v>0.4</v>
      </c>
      <c r="U33" s="51">
        <v>0</v>
      </c>
      <c r="V33" s="52">
        <v>1</v>
      </c>
    </row>
    <row r="34" spans="1:22" ht="22.5" x14ac:dyDescent="0.25">
      <c r="A34" s="29" t="s">
        <v>103</v>
      </c>
      <c r="B34" s="31" t="s">
        <v>114</v>
      </c>
      <c r="C34" s="50" t="s">
        <v>105</v>
      </c>
      <c r="D34" s="50" t="s">
        <v>26</v>
      </c>
      <c r="E34" s="50"/>
      <c r="F34" s="50" t="s">
        <v>90</v>
      </c>
      <c r="G34" s="50"/>
      <c r="H34" s="50" t="s">
        <v>28</v>
      </c>
      <c r="I34" s="51">
        <v>1</v>
      </c>
      <c r="J34" s="51">
        <v>0</v>
      </c>
      <c r="K34" s="51">
        <v>0</v>
      </c>
      <c r="L34" s="51">
        <v>0.2</v>
      </c>
      <c r="M34" s="51">
        <v>0.2</v>
      </c>
      <c r="N34" s="51">
        <v>0.2</v>
      </c>
      <c r="O34" s="51">
        <v>0.2</v>
      </c>
      <c r="P34" s="53">
        <v>0.2</v>
      </c>
      <c r="Q34" s="51">
        <v>0</v>
      </c>
      <c r="R34" s="51">
        <v>0</v>
      </c>
      <c r="S34" s="51">
        <v>0</v>
      </c>
      <c r="T34" s="53">
        <v>0</v>
      </c>
      <c r="U34" s="53">
        <v>0</v>
      </c>
      <c r="V34" s="74">
        <v>1</v>
      </c>
    </row>
    <row r="35" spans="1:22" ht="41.85" customHeight="1" x14ac:dyDescent="0.25">
      <c r="A35" s="54" t="s">
        <v>115</v>
      </c>
      <c r="B35" s="31" t="s">
        <v>116</v>
      </c>
      <c r="C35" s="55" t="s">
        <v>117</v>
      </c>
      <c r="D35" s="31" t="s">
        <v>118</v>
      </c>
      <c r="E35" s="31"/>
      <c r="F35" s="31" t="s">
        <v>27</v>
      </c>
      <c r="G35" s="31"/>
      <c r="H35" s="31" t="s">
        <v>28</v>
      </c>
      <c r="I35" s="32">
        <v>1</v>
      </c>
      <c r="J35" s="32">
        <v>5.9499999999999997E-2</v>
      </c>
      <c r="K35" s="32">
        <v>5.9499999999999997E-2</v>
      </c>
      <c r="L35" s="32">
        <v>5.9499999999999997E-2</v>
      </c>
      <c r="M35" s="32">
        <v>0.06</v>
      </c>
      <c r="N35" s="32">
        <v>0.06</v>
      </c>
      <c r="O35" s="32">
        <v>0.2</v>
      </c>
      <c r="P35" s="37">
        <v>0.06</v>
      </c>
      <c r="Q35" s="37">
        <v>0.06</v>
      </c>
      <c r="R35" s="37">
        <v>0.06</v>
      </c>
      <c r="S35" s="37">
        <v>0.06</v>
      </c>
      <c r="T35" s="37">
        <v>0.1</v>
      </c>
      <c r="U35" s="37">
        <v>0.1</v>
      </c>
      <c r="V35" s="44">
        <f t="shared" ref="V35:V40" si="2">SUM(J35:U35)</f>
        <v>0.93850000000000011</v>
      </c>
    </row>
    <row r="36" spans="1:22" ht="28.35" customHeight="1" x14ac:dyDescent="0.25">
      <c r="A36" s="54" t="s">
        <v>115</v>
      </c>
      <c r="B36" s="31" t="s">
        <v>119</v>
      </c>
      <c r="C36" s="55" t="s">
        <v>120</v>
      </c>
      <c r="D36" s="31" t="s">
        <v>118</v>
      </c>
      <c r="E36" s="31"/>
      <c r="F36" s="31" t="s">
        <v>90</v>
      </c>
      <c r="G36" s="31"/>
      <c r="H36" s="31" t="s">
        <v>28</v>
      </c>
      <c r="I36" s="32">
        <v>1</v>
      </c>
      <c r="J36" s="32">
        <v>8.3000000000000004E-2</v>
      </c>
      <c r="K36" s="32">
        <v>8.3000000000000004E-2</v>
      </c>
      <c r="L36" s="32">
        <v>0.33300000000000002</v>
      </c>
      <c r="M36" s="32">
        <v>0.05</v>
      </c>
      <c r="N36" s="32">
        <v>0.05</v>
      </c>
      <c r="O36" s="32">
        <v>0.05</v>
      </c>
      <c r="P36" s="37">
        <v>0.05</v>
      </c>
      <c r="Q36" s="37">
        <v>0.05</v>
      </c>
      <c r="R36" s="37">
        <v>0.05</v>
      </c>
      <c r="S36" s="37">
        <v>0.05</v>
      </c>
      <c r="T36" s="37">
        <v>0.05</v>
      </c>
      <c r="U36" s="37">
        <v>0.1</v>
      </c>
      <c r="V36" s="44">
        <f t="shared" si="2"/>
        <v>0.99900000000000033</v>
      </c>
    </row>
    <row r="37" spans="1:22" ht="45" customHeight="1" x14ac:dyDescent="0.25">
      <c r="A37" s="54" t="s">
        <v>115</v>
      </c>
      <c r="B37" s="31" t="s">
        <v>121</v>
      </c>
      <c r="C37" s="55" t="s">
        <v>120</v>
      </c>
      <c r="D37" s="31" t="s">
        <v>118</v>
      </c>
      <c r="E37" s="31"/>
      <c r="F37" s="31" t="s">
        <v>90</v>
      </c>
      <c r="G37" s="31"/>
      <c r="H37" s="31" t="s">
        <v>28</v>
      </c>
      <c r="I37" s="32">
        <v>1</v>
      </c>
      <c r="J37" s="32">
        <v>2.7799999999999998E-2</v>
      </c>
      <c r="K37" s="32">
        <v>2.7799999999999998E-2</v>
      </c>
      <c r="L37" s="32">
        <v>2.7799999999999998E-2</v>
      </c>
      <c r="M37" s="32">
        <v>0.03</v>
      </c>
      <c r="N37" s="32">
        <v>0.03</v>
      </c>
      <c r="O37" s="32">
        <v>0.03</v>
      </c>
      <c r="P37" s="37">
        <v>0</v>
      </c>
      <c r="Q37" s="37">
        <v>0</v>
      </c>
      <c r="R37" s="37">
        <v>0.25</v>
      </c>
      <c r="S37" s="37">
        <v>0</v>
      </c>
      <c r="T37" s="37">
        <v>0.25</v>
      </c>
      <c r="U37" s="37">
        <v>0.1</v>
      </c>
      <c r="V37" s="44">
        <f t="shared" si="2"/>
        <v>0.77339999999999998</v>
      </c>
    </row>
    <row r="38" spans="1:22" ht="41.25" customHeight="1" x14ac:dyDescent="0.25">
      <c r="A38" s="54" t="s">
        <v>115</v>
      </c>
      <c r="B38" s="31" t="s">
        <v>122</v>
      </c>
      <c r="C38" s="55" t="s">
        <v>120</v>
      </c>
      <c r="D38" s="31" t="s">
        <v>118</v>
      </c>
      <c r="E38" s="31"/>
      <c r="F38" s="31" t="s">
        <v>90</v>
      </c>
      <c r="G38" s="31"/>
      <c r="H38" s="31" t="s">
        <v>28</v>
      </c>
      <c r="I38" s="32">
        <v>1</v>
      </c>
      <c r="J38" s="32">
        <v>8.3000000000000004E-2</v>
      </c>
      <c r="K38" s="32">
        <v>8.3000000000000004E-2</v>
      </c>
      <c r="L38" s="32">
        <v>8.4000000000000005E-2</v>
      </c>
      <c r="M38" s="32">
        <v>0.1</v>
      </c>
      <c r="N38" s="32">
        <v>0.15</v>
      </c>
      <c r="O38" s="32">
        <v>0.1</v>
      </c>
      <c r="P38" s="37">
        <v>0</v>
      </c>
      <c r="Q38" s="37">
        <v>0</v>
      </c>
      <c r="R38" s="37">
        <v>0</v>
      </c>
      <c r="S38" s="37">
        <v>0.1</v>
      </c>
      <c r="T38" s="37">
        <v>0.15</v>
      </c>
      <c r="U38" s="37">
        <v>0.15</v>
      </c>
      <c r="V38" s="44">
        <f t="shared" si="2"/>
        <v>1</v>
      </c>
    </row>
    <row r="39" spans="1:22" ht="41.25" customHeight="1" x14ac:dyDescent="0.25">
      <c r="A39" s="54" t="s">
        <v>115</v>
      </c>
      <c r="B39" s="31" t="s">
        <v>123</v>
      </c>
      <c r="C39" s="55" t="s">
        <v>120</v>
      </c>
      <c r="D39" s="31" t="s">
        <v>118</v>
      </c>
      <c r="E39" s="31"/>
      <c r="F39" s="31" t="s">
        <v>90</v>
      </c>
      <c r="G39" s="31"/>
      <c r="H39" s="31" t="s">
        <v>28</v>
      </c>
      <c r="I39" s="32">
        <v>1</v>
      </c>
      <c r="J39" s="32">
        <v>0.111</v>
      </c>
      <c r="K39" s="32">
        <v>0.111</v>
      </c>
      <c r="L39" s="32">
        <v>0.111</v>
      </c>
      <c r="M39" s="32">
        <v>0.11</v>
      </c>
      <c r="N39" s="32">
        <v>0.11</v>
      </c>
      <c r="O39" s="32">
        <v>0.11</v>
      </c>
      <c r="P39" s="37">
        <v>0</v>
      </c>
      <c r="Q39" s="37">
        <v>0</v>
      </c>
      <c r="R39" s="37">
        <v>0</v>
      </c>
      <c r="S39" s="37">
        <v>0.2</v>
      </c>
      <c r="T39" s="37">
        <v>0</v>
      </c>
      <c r="U39" s="37">
        <v>0.14000000000000001</v>
      </c>
      <c r="V39" s="44">
        <f t="shared" si="2"/>
        <v>1.0030000000000001</v>
      </c>
    </row>
    <row r="40" spans="1:22" ht="44.45" customHeight="1" x14ac:dyDescent="0.25">
      <c r="A40" s="54" t="s">
        <v>115</v>
      </c>
      <c r="B40" s="31" t="s">
        <v>124</v>
      </c>
      <c r="C40" s="55" t="s">
        <v>125</v>
      </c>
      <c r="D40" s="31" t="s">
        <v>118</v>
      </c>
      <c r="E40" s="31"/>
      <c r="F40" s="31" t="s">
        <v>90</v>
      </c>
      <c r="G40" s="31"/>
      <c r="H40" s="31" t="s">
        <v>28</v>
      </c>
      <c r="I40" s="32">
        <v>0.53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0.47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44">
        <f t="shared" si="2"/>
        <v>0.47</v>
      </c>
    </row>
    <row r="41" spans="1:22" ht="54.4" customHeight="1" x14ac:dyDescent="0.25">
      <c r="A41" s="29" t="s">
        <v>126</v>
      </c>
      <c r="B41" s="56" t="s">
        <v>127</v>
      </c>
      <c r="C41" s="56" t="s">
        <v>128</v>
      </c>
      <c r="D41" s="31" t="s">
        <v>26</v>
      </c>
      <c r="E41" s="31" t="s">
        <v>27</v>
      </c>
      <c r="F41" s="31" t="s">
        <v>27</v>
      </c>
      <c r="G41" s="31"/>
      <c r="H41" s="31" t="s">
        <v>28</v>
      </c>
      <c r="I41" s="32">
        <v>1</v>
      </c>
      <c r="J41" s="32">
        <v>0.1</v>
      </c>
      <c r="K41" s="32">
        <v>0</v>
      </c>
      <c r="L41" s="32">
        <v>0</v>
      </c>
      <c r="M41" s="32">
        <v>0.05</v>
      </c>
      <c r="N41" s="32">
        <v>0.25</v>
      </c>
      <c r="O41" s="32">
        <v>0.2</v>
      </c>
      <c r="P41" s="37">
        <v>0.05</v>
      </c>
      <c r="Q41" s="37">
        <v>0.15</v>
      </c>
      <c r="R41" s="37">
        <v>0.15</v>
      </c>
      <c r="S41" s="37">
        <v>0</v>
      </c>
      <c r="T41" s="37">
        <v>0</v>
      </c>
      <c r="U41" s="37">
        <v>0.05</v>
      </c>
      <c r="V41" s="44">
        <f>SUM(J41:U41)</f>
        <v>1.0000000000000002</v>
      </c>
    </row>
    <row r="42" spans="1:22" ht="33.75" x14ac:dyDescent="0.25">
      <c r="A42" s="29" t="s">
        <v>126</v>
      </c>
      <c r="B42" s="56" t="s">
        <v>129</v>
      </c>
      <c r="C42" s="56" t="s">
        <v>130</v>
      </c>
      <c r="D42" s="31" t="s">
        <v>26</v>
      </c>
      <c r="E42" s="31" t="s">
        <v>27</v>
      </c>
      <c r="F42" s="31" t="s">
        <v>27</v>
      </c>
      <c r="G42" s="31"/>
      <c r="H42" s="31" t="s">
        <v>28</v>
      </c>
      <c r="I42" s="32">
        <v>1</v>
      </c>
      <c r="J42" s="32">
        <v>0.1</v>
      </c>
      <c r="K42" s="32">
        <v>0.1</v>
      </c>
      <c r="L42" s="32">
        <v>0.05</v>
      </c>
      <c r="M42" s="32">
        <v>0.15</v>
      </c>
      <c r="N42" s="32">
        <v>0.15</v>
      </c>
      <c r="O42" s="32">
        <v>0.1</v>
      </c>
      <c r="P42" s="37">
        <v>0</v>
      </c>
      <c r="Q42" s="37">
        <v>0.2</v>
      </c>
      <c r="R42" s="37">
        <v>0.05</v>
      </c>
      <c r="S42" s="37">
        <v>0</v>
      </c>
      <c r="T42" s="37">
        <v>0.1</v>
      </c>
      <c r="U42" s="37">
        <v>0</v>
      </c>
      <c r="V42" s="44">
        <f t="shared" ref="V42:V46" si="3">SUM(J42:U42)</f>
        <v>1.0000000000000002</v>
      </c>
    </row>
    <row r="43" spans="1:22" ht="28.35" customHeight="1" x14ac:dyDescent="0.25">
      <c r="A43" s="29" t="s">
        <v>126</v>
      </c>
      <c r="B43" s="56" t="s">
        <v>131</v>
      </c>
      <c r="C43" s="56" t="s">
        <v>132</v>
      </c>
      <c r="D43" s="31" t="s">
        <v>26</v>
      </c>
      <c r="E43" s="31" t="s">
        <v>27</v>
      </c>
      <c r="F43" s="31" t="s">
        <v>27</v>
      </c>
      <c r="G43" s="31"/>
      <c r="H43" s="31" t="s">
        <v>28</v>
      </c>
      <c r="I43" s="37">
        <v>1</v>
      </c>
      <c r="J43" s="37">
        <v>0.1</v>
      </c>
      <c r="K43" s="37">
        <v>0.05</v>
      </c>
      <c r="L43" s="37">
        <v>0.05</v>
      </c>
      <c r="M43" s="37">
        <v>0.05</v>
      </c>
      <c r="N43" s="37">
        <v>0.05</v>
      </c>
      <c r="O43" s="37">
        <v>0</v>
      </c>
      <c r="P43" s="37">
        <v>0.1</v>
      </c>
      <c r="Q43" s="37">
        <v>0.1</v>
      </c>
      <c r="R43" s="37">
        <v>0.1</v>
      </c>
      <c r="S43" s="37">
        <v>0</v>
      </c>
      <c r="T43" s="37">
        <v>0</v>
      </c>
      <c r="U43" s="37">
        <v>0.2</v>
      </c>
      <c r="V43" s="44">
        <f t="shared" si="3"/>
        <v>0.8</v>
      </c>
    </row>
    <row r="44" spans="1:22" ht="45" x14ac:dyDescent="0.25">
      <c r="A44" s="29" t="s">
        <v>126</v>
      </c>
      <c r="B44" s="56" t="s">
        <v>133</v>
      </c>
      <c r="C44" s="56" t="s">
        <v>134</v>
      </c>
      <c r="D44" s="31" t="s">
        <v>30</v>
      </c>
      <c r="E44" s="31"/>
      <c r="F44" s="31" t="s">
        <v>27</v>
      </c>
      <c r="G44" s="31"/>
      <c r="H44" s="31" t="s">
        <v>28</v>
      </c>
      <c r="I44" s="32">
        <v>1</v>
      </c>
      <c r="J44" s="32">
        <v>0.1</v>
      </c>
      <c r="K44" s="32">
        <v>0.1</v>
      </c>
      <c r="L44" s="32">
        <v>0.1</v>
      </c>
      <c r="M44" s="32">
        <v>0.08</v>
      </c>
      <c r="N44" s="32">
        <v>0.08</v>
      </c>
      <c r="O44" s="32">
        <v>0.08</v>
      </c>
      <c r="P44" s="37">
        <v>0.08</v>
      </c>
      <c r="Q44" s="37">
        <v>0.08</v>
      </c>
      <c r="R44" s="37">
        <v>0.08</v>
      </c>
      <c r="S44" s="37">
        <v>0.08</v>
      </c>
      <c r="T44" s="37">
        <v>0.08</v>
      </c>
      <c r="U44" s="37">
        <v>0.06</v>
      </c>
      <c r="V44" s="44">
        <f t="shared" si="3"/>
        <v>0.99999999999999978</v>
      </c>
    </row>
    <row r="45" spans="1:22" ht="33.75" x14ac:dyDescent="0.25">
      <c r="A45" s="29" t="s">
        <v>126</v>
      </c>
      <c r="B45" s="56" t="s">
        <v>135</v>
      </c>
      <c r="C45" s="56" t="s">
        <v>136</v>
      </c>
      <c r="D45" s="31" t="s">
        <v>30</v>
      </c>
      <c r="E45" s="31" t="s">
        <v>27</v>
      </c>
      <c r="F45" s="31" t="s">
        <v>27</v>
      </c>
      <c r="G45" s="31"/>
      <c r="H45" s="31" t="s">
        <v>28</v>
      </c>
      <c r="I45" s="32">
        <v>1</v>
      </c>
      <c r="J45" s="32">
        <v>0.1</v>
      </c>
      <c r="K45" s="32">
        <v>0.1</v>
      </c>
      <c r="L45" s="32">
        <v>0.1</v>
      </c>
      <c r="M45" s="32">
        <v>0.1</v>
      </c>
      <c r="N45" s="32">
        <v>0.1</v>
      </c>
      <c r="O45" s="32">
        <v>0.1</v>
      </c>
      <c r="P45" s="37">
        <v>0</v>
      </c>
      <c r="Q45" s="37">
        <v>0.1</v>
      </c>
      <c r="R45" s="37">
        <v>0</v>
      </c>
      <c r="S45" s="37">
        <v>0.2</v>
      </c>
      <c r="T45" s="37">
        <v>0.1</v>
      </c>
      <c r="U45" s="37">
        <v>0</v>
      </c>
      <c r="V45" s="44">
        <f t="shared" si="3"/>
        <v>0.99999999999999989</v>
      </c>
    </row>
    <row r="46" spans="1:22" ht="67.5" x14ac:dyDescent="0.25">
      <c r="A46" s="29" t="s">
        <v>126</v>
      </c>
      <c r="B46" s="56" t="s">
        <v>137</v>
      </c>
      <c r="C46" s="56" t="s">
        <v>138</v>
      </c>
      <c r="D46" s="31" t="s">
        <v>26</v>
      </c>
      <c r="E46" s="31" t="s">
        <v>27</v>
      </c>
      <c r="F46" s="31" t="s">
        <v>27</v>
      </c>
      <c r="G46" s="31"/>
      <c r="H46" s="31" t="s">
        <v>28</v>
      </c>
      <c r="I46" s="32">
        <v>1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1</v>
      </c>
      <c r="V46" s="44">
        <f t="shared" si="3"/>
        <v>1</v>
      </c>
    </row>
    <row r="47" spans="1:22" ht="58.7" customHeight="1" x14ac:dyDescent="0.25">
      <c r="A47" s="29" t="s">
        <v>139</v>
      </c>
      <c r="B47" s="45" t="s">
        <v>140</v>
      </c>
      <c r="C47" s="30"/>
      <c r="D47" s="57" t="s">
        <v>30</v>
      </c>
      <c r="E47" s="31" t="s">
        <v>27</v>
      </c>
      <c r="F47" s="31"/>
      <c r="G47" s="31"/>
      <c r="H47" s="31" t="s">
        <v>28</v>
      </c>
      <c r="I47" s="32">
        <v>1</v>
      </c>
      <c r="J47" s="32">
        <v>1</v>
      </c>
      <c r="K47" s="32">
        <v>1</v>
      </c>
      <c r="L47" s="32">
        <v>1</v>
      </c>
      <c r="M47" s="32">
        <v>1</v>
      </c>
      <c r="N47" s="32">
        <v>1</v>
      </c>
      <c r="O47" s="32">
        <v>1</v>
      </c>
      <c r="P47" s="40">
        <v>1</v>
      </c>
      <c r="Q47" s="40">
        <v>1</v>
      </c>
      <c r="R47" s="40">
        <v>1</v>
      </c>
      <c r="S47" s="40">
        <v>1</v>
      </c>
      <c r="T47" s="40">
        <v>1</v>
      </c>
      <c r="U47" s="40">
        <v>1</v>
      </c>
      <c r="V47" s="33">
        <v>1</v>
      </c>
    </row>
    <row r="48" spans="1:22" ht="39.4" customHeight="1" x14ac:dyDescent="0.25">
      <c r="A48" s="29" t="s">
        <v>139</v>
      </c>
      <c r="B48" s="45" t="s">
        <v>141</v>
      </c>
      <c r="C48" s="30"/>
      <c r="D48" s="31" t="s">
        <v>30</v>
      </c>
      <c r="E48" s="31" t="s">
        <v>27</v>
      </c>
      <c r="F48" s="31"/>
      <c r="G48" s="31"/>
      <c r="H48" s="31" t="s">
        <v>28</v>
      </c>
      <c r="I48" s="32">
        <v>1</v>
      </c>
      <c r="J48" s="32">
        <v>1</v>
      </c>
      <c r="K48" s="32">
        <v>1</v>
      </c>
      <c r="L48" s="32">
        <v>1</v>
      </c>
      <c r="M48" s="32">
        <v>1</v>
      </c>
      <c r="N48" s="32">
        <v>1</v>
      </c>
      <c r="O48" s="32">
        <v>1</v>
      </c>
      <c r="P48" s="40">
        <v>1</v>
      </c>
      <c r="Q48" s="40">
        <v>1</v>
      </c>
      <c r="R48" s="40">
        <v>1</v>
      </c>
      <c r="S48" s="40">
        <v>1</v>
      </c>
      <c r="T48" s="40">
        <v>1</v>
      </c>
      <c r="U48" s="40">
        <v>1</v>
      </c>
      <c r="V48" s="33">
        <v>1</v>
      </c>
    </row>
    <row r="49" spans="1:22" ht="36.200000000000003" customHeight="1" x14ac:dyDescent="0.25">
      <c r="A49" s="29" t="s">
        <v>139</v>
      </c>
      <c r="B49" s="45" t="s">
        <v>142</v>
      </c>
      <c r="C49" s="35"/>
      <c r="D49" s="31" t="s">
        <v>30</v>
      </c>
      <c r="E49" s="31" t="s">
        <v>27</v>
      </c>
      <c r="F49" s="31"/>
      <c r="G49" s="31"/>
      <c r="H49" s="31" t="s">
        <v>28</v>
      </c>
      <c r="I49" s="32">
        <v>1</v>
      </c>
      <c r="J49" s="32">
        <v>0</v>
      </c>
      <c r="K49" s="32">
        <f>0/46390</f>
        <v>0</v>
      </c>
      <c r="L49" s="32">
        <f>0/46390</f>
        <v>0</v>
      </c>
      <c r="M49" s="32">
        <v>0</v>
      </c>
      <c r="N49" s="32">
        <v>0</v>
      </c>
      <c r="O49" s="32">
        <v>0</v>
      </c>
      <c r="P49" s="40">
        <v>0</v>
      </c>
      <c r="Q49" s="40">
        <v>1</v>
      </c>
      <c r="R49" s="40">
        <v>0</v>
      </c>
      <c r="S49" s="58">
        <v>0</v>
      </c>
      <c r="T49" s="40">
        <v>0</v>
      </c>
      <c r="U49" s="40">
        <v>1</v>
      </c>
      <c r="V49" s="33">
        <v>1</v>
      </c>
    </row>
    <row r="50" spans="1:22" ht="34.9" customHeight="1" x14ac:dyDescent="0.25">
      <c r="A50" s="29" t="s">
        <v>139</v>
      </c>
      <c r="B50" s="45" t="s">
        <v>143</v>
      </c>
      <c r="C50" s="35"/>
      <c r="D50" s="31" t="s">
        <v>30</v>
      </c>
      <c r="E50" s="31" t="s">
        <v>27</v>
      </c>
      <c r="F50" s="31"/>
      <c r="G50" s="31"/>
      <c r="H50" s="31" t="s">
        <v>28</v>
      </c>
      <c r="I50" s="32">
        <v>1</v>
      </c>
      <c r="J50" s="32">
        <v>1</v>
      </c>
      <c r="K50" s="32">
        <v>1</v>
      </c>
      <c r="L50" s="32">
        <v>1</v>
      </c>
      <c r="M50" s="32">
        <v>1</v>
      </c>
      <c r="N50" s="32">
        <v>1</v>
      </c>
      <c r="O50" s="32">
        <v>1</v>
      </c>
      <c r="P50" s="40">
        <v>1</v>
      </c>
      <c r="Q50" s="40">
        <v>1</v>
      </c>
      <c r="R50" s="58">
        <v>1</v>
      </c>
      <c r="S50" s="58">
        <v>1</v>
      </c>
      <c r="T50" s="40">
        <v>1</v>
      </c>
      <c r="U50" s="40">
        <v>1</v>
      </c>
      <c r="V50" s="33">
        <v>1</v>
      </c>
    </row>
    <row r="51" spans="1:22" ht="39.4" customHeight="1" x14ac:dyDescent="0.25">
      <c r="A51" s="29" t="s">
        <v>139</v>
      </c>
      <c r="B51" s="45" t="s">
        <v>144</v>
      </c>
      <c r="C51" s="35"/>
      <c r="D51" s="31" t="s">
        <v>30</v>
      </c>
      <c r="E51" s="31" t="s">
        <v>27</v>
      </c>
      <c r="F51" s="31"/>
      <c r="G51" s="31"/>
      <c r="H51" s="31" t="s">
        <v>28</v>
      </c>
      <c r="I51" s="32">
        <v>1</v>
      </c>
      <c r="J51" s="32">
        <v>1</v>
      </c>
      <c r="K51" s="32">
        <v>1</v>
      </c>
      <c r="L51" s="32">
        <v>1</v>
      </c>
      <c r="M51" s="32">
        <v>1</v>
      </c>
      <c r="N51" s="32">
        <v>1</v>
      </c>
      <c r="O51" s="32">
        <v>1</v>
      </c>
      <c r="P51" s="40">
        <v>1</v>
      </c>
      <c r="Q51" s="40">
        <v>1</v>
      </c>
      <c r="R51" s="58">
        <v>1</v>
      </c>
      <c r="S51" s="58">
        <v>1</v>
      </c>
      <c r="T51" s="40">
        <v>1</v>
      </c>
      <c r="U51" s="40">
        <v>1</v>
      </c>
      <c r="V51" s="33">
        <v>1</v>
      </c>
    </row>
    <row r="52" spans="1:22" ht="28.35" customHeight="1" x14ac:dyDescent="0.25">
      <c r="A52" s="29" t="s">
        <v>145</v>
      </c>
      <c r="B52" s="73" t="s">
        <v>146</v>
      </c>
      <c r="C52" s="31" t="s">
        <v>147</v>
      </c>
      <c r="D52" s="50" t="s">
        <v>148</v>
      </c>
      <c r="E52" s="50" t="s">
        <v>27</v>
      </c>
      <c r="F52" s="50" t="s">
        <v>27</v>
      </c>
      <c r="G52" s="50" t="s">
        <v>27</v>
      </c>
      <c r="H52" s="31" t="s">
        <v>149</v>
      </c>
      <c r="I52" s="51">
        <v>1</v>
      </c>
      <c r="J52" s="51">
        <v>1</v>
      </c>
      <c r="K52" s="51">
        <v>1</v>
      </c>
      <c r="L52" s="51">
        <v>1</v>
      </c>
      <c r="M52" s="51">
        <v>1</v>
      </c>
      <c r="N52" s="51">
        <v>1</v>
      </c>
      <c r="O52" s="51">
        <v>1</v>
      </c>
      <c r="P52" s="60">
        <v>1</v>
      </c>
      <c r="Q52" s="60">
        <v>1</v>
      </c>
      <c r="R52" s="60">
        <v>1</v>
      </c>
      <c r="S52" s="60">
        <v>1</v>
      </c>
      <c r="T52" s="60">
        <v>1</v>
      </c>
      <c r="U52" s="60">
        <v>1</v>
      </c>
      <c r="V52" s="77">
        <v>1</v>
      </c>
    </row>
    <row r="53" spans="1:22" ht="28.35" customHeight="1" x14ac:dyDescent="0.25">
      <c r="A53" s="29" t="s">
        <v>145</v>
      </c>
      <c r="B53" s="73"/>
      <c r="C53" s="31" t="s">
        <v>150</v>
      </c>
      <c r="D53" s="50" t="s">
        <v>148</v>
      </c>
      <c r="E53" s="50" t="s">
        <v>27</v>
      </c>
      <c r="F53" s="50" t="s">
        <v>27</v>
      </c>
      <c r="G53" s="50" t="s">
        <v>27</v>
      </c>
      <c r="H53" s="31" t="s">
        <v>151</v>
      </c>
      <c r="I53" s="51">
        <v>1</v>
      </c>
      <c r="J53" s="51">
        <v>0.4</v>
      </c>
      <c r="K53" s="51">
        <v>0.6</v>
      </c>
      <c r="L53" s="51">
        <v>0.8</v>
      </c>
      <c r="M53" s="51">
        <v>1</v>
      </c>
      <c r="N53" s="51">
        <v>0</v>
      </c>
      <c r="O53" s="51">
        <v>0.35</v>
      </c>
      <c r="P53" s="60">
        <v>0.5</v>
      </c>
      <c r="Q53" s="60">
        <v>0.7</v>
      </c>
      <c r="R53" s="60">
        <v>0.9</v>
      </c>
      <c r="S53" s="60">
        <v>0.95</v>
      </c>
      <c r="T53" s="60">
        <v>1</v>
      </c>
      <c r="U53" s="60">
        <v>1</v>
      </c>
      <c r="V53" s="77">
        <v>1</v>
      </c>
    </row>
    <row r="54" spans="1:22" ht="28.35" customHeight="1" x14ac:dyDescent="0.25">
      <c r="A54" s="29" t="s">
        <v>145</v>
      </c>
      <c r="B54" s="73"/>
      <c r="C54" s="31" t="s">
        <v>152</v>
      </c>
      <c r="D54" s="50" t="s">
        <v>148</v>
      </c>
      <c r="E54" s="50" t="s">
        <v>27</v>
      </c>
      <c r="F54" s="50" t="s">
        <v>27</v>
      </c>
      <c r="G54" s="50" t="s">
        <v>27</v>
      </c>
      <c r="H54" s="31" t="s">
        <v>153</v>
      </c>
      <c r="I54" s="51">
        <v>1</v>
      </c>
      <c r="J54" s="51">
        <v>1</v>
      </c>
      <c r="K54" s="51">
        <v>0</v>
      </c>
      <c r="L54" s="51">
        <v>1</v>
      </c>
      <c r="M54" s="51">
        <v>0</v>
      </c>
      <c r="N54" s="51">
        <v>0</v>
      </c>
      <c r="O54" s="51">
        <v>0</v>
      </c>
      <c r="P54" s="60">
        <v>0</v>
      </c>
      <c r="Q54" s="60">
        <v>0</v>
      </c>
      <c r="R54" s="60">
        <v>0</v>
      </c>
      <c r="S54" s="60">
        <v>0</v>
      </c>
      <c r="T54" s="60">
        <v>0</v>
      </c>
      <c r="U54" s="60">
        <v>0</v>
      </c>
      <c r="V54" s="77">
        <v>1</v>
      </c>
    </row>
    <row r="55" spans="1:22" ht="56.25" customHeight="1" x14ac:dyDescent="0.25">
      <c r="A55" s="29" t="s">
        <v>145</v>
      </c>
      <c r="B55" s="59" t="s">
        <v>154</v>
      </c>
      <c r="C55" s="31" t="s">
        <v>155</v>
      </c>
      <c r="D55" s="50" t="s">
        <v>148</v>
      </c>
      <c r="E55" s="50" t="s">
        <v>27</v>
      </c>
      <c r="F55" s="50" t="s">
        <v>27</v>
      </c>
      <c r="G55" s="50" t="s">
        <v>27</v>
      </c>
      <c r="H55" s="31" t="s">
        <v>155</v>
      </c>
      <c r="I55" s="51">
        <v>1</v>
      </c>
      <c r="J55" s="51">
        <v>1</v>
      </c>
      <c r="K55" s="51">
        <v>1</v>
      </c>
      <c r="L55" s="51">
        <v>1</v>
      </c>
      <c r="M55" s="51">
        <v>1</v>
      </c>
      <c r="N55" s="51">
        <v>1</v>
      </c>
      <c r="O55" s="51">
        <v>1</v>
      </c>
      <c r="P55" s="60">
        <v>1</v>
      </c>
      <c r="Q55" s="60">
        <v>1</v>
      </c>
      <c r="R55" s="60">
        <v>1</v>
      </c>
      <c r="S55" s="60">
        <v>1</v>
      </c>
      <c r="T55" s="60">
        <v>1</v>
      </c>
      <c r="U55" s="60">
        <v>1</v>
      </c>
      <c r="V55" s="77">
        <v>1</v>
      </c>
    </row>
    <row r="56" spans="1:22" ht="28.35" customHeight="1" x14ac:dyDescent="0.25">
      <c r="A56" s="29" t="s">
        <v>145</v>
      </c>
      <c r="B56" s="59" t="s">
        <v>156</v>
      </c>
      <c r="C56" s="31" t="s">
        <v>157</v>
      </c>
      <c r="D56" s="50" t="s">
        <v>148</v>
      </c>
      <c r="E56" s="50" t="s">
        <v>27</v>
      </c>
      <c r="F56" s="50" t="s">
        <v>27</v>
      </c>
      <c r="G56" s="50" t="s">
        <v>27</v>
      </c>
      <c r="H56" s="31" t="s">
        <v>158</v>
      </c>
      <c r="I56" s="51">
        <v>1</v>
      </c>
      <c r="J56" s="51">
        <v>1</v>
      </c>
      <c r="K56" s="51">
        <v>1</v>
      </c>
      <c r="L56" s="51">
        <v>1</v>
      </c>
      <c r="M56" s="51">
        <v>1</v>
      </c>
      <c r="N56" s="51">
        <v>1</v>
      </c>
      <c r="O56" s="51">
        <v>1</v>
      </c>
      <c r="P56" s="60">
        <v>1</v>
      </c>
      <c r="Q56" s="60">
        <v>1</v>
      </c>
      <c r="R56" s="60">
        <v>1</v>
      </c>
      <c r="S56" s="60">
        <v>1</v>
      </c>
      <c r="T56" s="60">
        <v>1</v>
      </c>
      <c r="U56" s="60">
        <v>1</v>
      </c>
      <c r="V56" s="77">
        <v>1</v>
      </c>
    </row>
    <row r="57" spans="1:22" ht="39.950000000000003" customHeight="1" x14ac:dyDescent="0.25">
      <c r="A57" s="29" t="s">
        <v>145</v>
      </c>
      <c r="B57" s="59" t="s">
        <v>159</v>
      </c>
      <c r="C57" s="31" t="s">
        <v>160</v>
      </c>
      <c r="D57" s="50" t="s">
        <v>148</v>
      </c>
      <c r="E57" s="50" t="s">
        <v>27</v>
      </c>
      <c r="F57" s="50" t="s">
        <v>27</v>
      </c>
      <c r="G57" s="50" t="s">
        <v>27</v>
      </c>
      <c r="H57" s="31" t="s">
        <v>161</v>
      </c>
      <c r="I57" s="51">
        <v>1</v>
      </c>
      <c r="J57" s="51">
        <v>1</v>
      </c>
      <c r="K57" s="51">
        <v>1</v>
      </c>
      <c r="L57" s="51">
        <v>1</v>
      </c>
      <c r="M57" s="51">
        <v>1</v>
      </c>
      <c r="N57" s="51">
        <v>1</v>
      </c>
      <c r="O57" s="51">
        <v>1</v>
      </c>
      <c r="P57" s="60">
        <v>1</v>
      </c>
      <c r="Q57" s="60">
        <v>1</v>
      </c>
      <c r="R57" s="60">
        <v>1</v>
      </c>
      <c r="S57" s="60">
        <v>1</v>
      </c>
      <c r="T57" s="60">
        <v>1</v>
      </c>
      <c r="U57" s="60">
        <v>1</v>
      </c>
      <c r="V57" s="77">
        <v>1</v>
      </c>
    </row>
    <row r="58" spans="1:22" ht="49.35" customHeight="1" x14ac:dyDescent="0.25">
      <c r="A58" s="29" t="s">
        <v>162</v>
      </c>
      <c r="B58" s="45" t="s">
        <v>163</v>
      </c>
      <c r="C58" s="47"/>
      <c r="D58" s="31" t="s">
        <v>26</v>
      </c>
      <c r="E58" s="31" t="s">
        <v>90</v>
      </c>
      <c r="F58" s="31"/>
      <c r="G58" s="31"/>
      <c r="H58" s="31" t="s">
        <v>28</v>
      </c>
      <c r="I58" s="32">
        <v>1</v>
      </c>
      <c r="J58" s="36">
        <v>8.3299999999999999E-2</v>
      </c>
      <c r="K58" s="36">
        <v>8.3299999999999999E-2</v>
      </c>
      <c r="L58" s="36">
        <v>8.3299999999999999E-2</v>
      </c>
      <c r="M58" s="36">
        <v>8.3299999999999999E-2</v>
      </c>
      <c r="N58" s="36">
        <v>8.3299999999999999E-2</v>
      </c>
      <c r="O58" s="36">
        <v>8.3299999999999999E-2</v>
      </c>
      <c r="P58" s="36">
        <v>8.3299999999999999E-2</v>
      </c>
      <c r="Q58" s="36">
        <v>8.3299999999999999E-2</v>
      </c>
      <c r="R58" s="36">
        <v>8.3299999999999999E-2</v>
      </c>
      <c r="S58" s="36">
        <v>8.3299999999999999E-2</v>
      </c>
      <c r="T58" s="36">
        <v>8.3299999999999999E-2</v>
      </c>
      <c r="U58" s="36">
        <v>8.3299999999999999E-2</v>
      </c>
      <c r="V58" s="33">
        <f>SUM(J58:U58)</f>
        <v>0.99960000000000016</v>
      </c>
    </row>
    <row r="59" spans="1:22" ht="34.35" customHeight="1" x14ac:dyDescent="0.25">
      <c r="A59" s="29" t="s">
        <v>162</v>
      </c>
      <c r="B59" s="45" t="s">
        <v>164</v>
      </c>
      <c r="C59" s="47"/>
      <c r="D59" s="31" t="s">
        <v>26</v>
      </c>
      <c r="E59" s="31" t="s">
        <v>90</v>
      </c>
      <c r="F59" s="31"/>
      <c r="G59" s="31"/>
      <c r="H59" s="31" t="s">
        <v>28</v>
      </c>
      <c r="I59" s="32">
        <v>1</v>
      </c>
      <c r="J59" s="36">
        <v>8.3299999999999999E-2</v>
      </c>
      <c r="K59" s="36">
        <v>8.3299999999999999E-2</v>
      </c>
      <c r="L59" s="36">
        <v>8.3299999999999999E-2</v>
      </c>
      <c r="M59" s="36">
        <v>8.3299999999999999E-2</v>
      </c>
      <c r="N59" s="36">
        <v>8.3299999999999999E-2</v>
      </c>
      <c r="O59" s="36">
        <v>8.3299999999999999E-2</v>
      </c>
      <c r="P59" s="36">
        <v>8.3299999999999999E-2</v>
      </c>
      <c r="Q59" s="36">
        <v>8.3299999999999999E-2</v>
      </c>
      <c r="R59" s="36">
        <v>8.3299999999999999E-2</v>
      </c>
      <c r="S59" s="36">
        <v>8.3299999999999999E-2</v>
      </c>
      <c r="T59" s="36">
        <v>8.3299999999999999E-2</v>
      </c>
      <c r="U59" s="36">
        <v>8.3299999999999999E-2</v>
      </c>
      <c r="V59" s="33">
        <f>SUM(J59:U59)</f>
        <v>0.99960000000000016</v>
      </c>
    </row>
    <row r="60" spans="1:22" ht="31.9" customHeight="1" x14ac:dyDescent="0.25">
      <c r="A60" s="29" t="s">
        <v>162</v>
      </c>
      <c r="B60" s="45" t="s">
        <v>165</v>
      </c>
      <c r="C60" s="47"/>
      <c r="D60" s="31" t="s">
        <v>26</v>
      </c>
      <c r="E60" s="31" t="s">
        <v>90</v>
      </c>
      <c r="F60" s="31" t="s">
        <v>90</v>
      </c>
      <c r="G60" s="31"/>
      <c r="H60" s="31" t="s">
        <v>28</v>
      </c>
      <c r="I60" s="32">
        <v>1</v>
      </c>
      <c r="J60" s="36">
        <v>0.2</v>
      </c>
      <c r="K60" s="36">
        <v>0.4</v>
      </c>
      <c r="L60" s="36">
        <v>0.4</v>
      </c>
      <c r="M60" s="36">
        <v>0</v>
      </c>
      <c r="N60" s="36">
        <v>0</v>
      </c>
      <c r="O60" s="36">
        <v>0</v>
      </c>
      <c r="P60" s="61">
        <v>0</v>
      </c>
      <c r="Q60" s="61">
        <v>0</v>
      </c>
      <c r="R60" s="62">
        <v>0</v>
      </c>
      <c r="S60" s="32">
        <v>0</v>
      </c>
      <c r="T60" s="32">
        <v>0</v>
      </c>
      <c r="U60" s="32">
        <v>0</v>
      </c>
      <c r="V60" s="33">
        <f>SUM(J60:U60)</f>
        <v>1</v>
      </c>
    </row>
    <row r="61" spans="1:22" ht="45.6" customHeight="1" x14ac:dyDescent="0.25">
      <c r="A61" s="29" t="s">
        <v>162</v>
      </c>
      <c r="B61" s="45" t="s">
        <v>166</v>
      </c>
      <c r="C61" s="47"/>
      <c r="D61" s="31" t="s">
        <v>167</v>
      </c>
      <c r="E61" s="31" t="s">
        <v>90</v>
      </c>
      <c r="F61" s="31" t="s">
        <v>90</v>
      </c>
      <c r="G61" s="31"/>
      <c r="H61" s="31" t="s">
        <v>168</v>
      </c>
      <c r="I61" s="32">
        <v>1</v>
      </c>
      <c r="J61" s="36">
        <v>0.1</v>
      </c>
      <c r="K61" s="36">
        <v>0.1</v>
      </c>
      <c r="L61" s="36">
        <v>0.2</v>
      </c>
      <c r="M61" s="36">
        <v>0.3</v>
      </c>
      <c r="N61" s="36">
        <v>0.3</v>
      </c>
      <c r="O61" s="36">
        <v>0</v>
      </c>
      <c r="P61" s="61">
        <v>0</v>
      </c>
      <c r="Q61" s="61">
        <v>0</v>
      </c>
      <c r="R61" s="62">
        <v>0</v>
      </c>
      <c r="S61" s="32">
        <v>0</v>
      </c>
      <c r="T61" s="32">
        <v>0</v>
      </c>
      <c r="U61" s="32">
        <v>0</v>
      </c>
      <c r="V61" s="33">
        <f>SUM(J61:U61)</f>
        <v>1</v>
      </c>
    </row>
    <row r="62" spans="1:22" ht="54.95" customHeight="1" x14ac:dyDescent="0.25">
      <c r="A62" s="29" t="s">
        <v>162</v>
      </c>
      <c r="B62" s="45" t="s">
        <v>169</v>
      </c>
      <c r="C62" s="47"/>
      <c r="D62" s="31" t="s">
        <v>167</v>
      </c>
      <c r="E62" s="31" t="s">
        <v>90</v>
      </c>
      <c r="F62" s="31" t="s">
        <v>90</v>
      </c>
      <c r="G62" s="31"/>
      <c r="H62" s="31" t="s">
        <v>168</v>
      </c>
      <c r="I62" s="32">
        <v>1</v>
      </c>
      <c r="J62" s="36">
        <v>0.4</v>
      </c>
      <c r="K62" s="36">
        <v>0.4</v>
      </c>
      <c r="L62" s="36">
        <v>0.2</v>
      </c>
      <c r="M62" s="36">
        <v>0</v>
      </c>
      <c r="N62" s="36">
        <v>0</v>
      </c>
      <c r="O62" s="36">
        <v>0</v>
      </c>
      <c r="P62" s="61">
        <v>0</v>
      </c>
      <c r="Q62" s="61">
        <v>0</v>
      </c>
      <c r="R62" s="62">
        <v>0</v>
      </c>
      <c r="S62" s="32">
        <v>0</v>
      </c>
      <c r="T62" s="32">
        <v>0</v>
      </c>
      <c r="U62" s="32">
        <v>0</v>
      </c>
      <c r="V62" s="33">
        <f t="shared" ref="V62:V63" si="4">SUM(J62:U62)</f>
        <v>1</v>
      </c>
    </row>
    <row r="63" spans="1:22" ht="43.15" customHeight="1" x14ac:dyDescent="0.25">
      <c r="A63" s="29" t="s">
        <v>162</v>
      </c>
      <c r="B63" s="45" t="s">
        <v>170</v>
      </c>
      <c r="C63" s="47"/>
      <c r="D63" s="31" t="s">
        <v>167</v>
      </c>
      <c r="E63" s="31" t="s">
        <v>90</v>
      </c>
      <c r="F63" s="31" t="s">
        <v>90</v>
      </c>
      <c r="G63" s="31"/>
      <c r="H63" s="31" t="s">
        <v>168</v>
      </c>
      <c r="I63" s="32">
        <v>1</v>
      </c>
      <c r="J63" s="36">
        <v>0.1</v>
      </c>
      <c r="K63" s="36">
        <v>0.1</v>
      </c>
      <c r="L63" s="36">
        <v>0.2</v>
      </c>
      <c r="M63" s="36">
        <v>0.3</v>
      </c>
      <c r="N63" s="36">
        <v>0.3</v>
      </c>
      <c r="O63" s="36">
        <v>0</v>
      </c>
      <c r="P63" s="61">
        <v>0</v>
      </c>
      <c r="Q63" s="61">
        <v>0</v>
      </c>
      <c r="R63" s="62">
        <v>0</v>
      </c>
      <c r="S63" s="32">
        <v>0</v>
      </c>
      <c r="T63" s="32">
        <v>0</v>
      </c>
      <c r="U63" s="32">
        <v>0</v>
      </c>
      <c r="V63" s="33">
        <f t="shared" si="4"/>
        <v>1</v>
      </c>
    </row>
  </sheetData>
  <mergeCells count="11">
    <mergeCell ref="W7:AQ7"/>
    <mergeCell ref="W8:AP8"/>
    <mergeCell ref="W9:AA9"/>
    <mergeCell ref="W12:AN12"/>
    <mergeCell ref="B52:B54"/>
    <mergeCell ref="C1:V1"/>
    <mergeCell ref="A2:C2"/>
    <mergeCell ref="D2:D3"/>
    <mergeCell ref="E2:G2"/>
    <mergeCell ref="H2:H3"/>
    <mergeCell ref="I2:V2"/>
  </mergeCells>
  <dataValidations disablePrompts="1" count="1">
    <dataValidation allowBlank="1" showInputMessage="1" promptTitle="Qué es proceso, qué es proyecto?" prompt="Proceso: Actividad general y rutinaria, que se hace todos los años p.e. Admon. de recursos humanos, Mantenimiento, Financiamiento a Partidos, etc_x000a_Proyecto: Actividad específica, agotable dentro del año p.e. Estadística electoral. Incubadoras, Debates..." sqref="B42 B45:B46">
      <formula1>0</formula1>
      <formula2>0</formula2>
    </dataValidation>
  </dataValidations>
  <printOptions horizontalCentered="1" verticalCentered="1"/>
  <pageMargins left="0.39374999999999999" right="0.39374999999999999" top="0.74791666666666701" bottom="0.74791666666666701" header="0.39374999999999999" footer="0.51180555555555496"/>
  <pageSetup paperSize="5" scale="34" fitToHeight="0" orientation="landscape" horizontalDpi="300" verticalDpi="300" r:id="rId1"/>
  <headerFooter>
    <oddHeader>&amp;RIndicadores de resultados 2021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36</vt:i4>
      </vt:variant>
    </vt:vector>
  </HeadingPairs>
  <TitlesOfParts>
    <vt:vector size="41" baseType="lpstr">
      <vt:lpstr>Enero</vt:lpstr>
      <vt:lpstr>Febrero</vt:lpstr>
      <vt:lpstr>Marzo</vt:lpstr>
      <vt:lpstr>Abril</vt:lpstr>
      <vt:lpstr>Integrado</vt:lpstr>
      <vt:lpstr>Abril!_ftn1</vt:lpstr>
      <vt:lpstr>Enero!_ftn1</vt:lpstr>
      <vt:lpstr>Febrero!_ftn1</vt:lpstr>
      <vt:lpstr>Integrado!_ftn1</vt:lpstr>
      <vt:lpstr>Marzo!_ftn1</vt:lpstr>
      <vt:lpstr>Abril!_ftn2</vt:lpstr>
      <vt:lpstr>Enero!_ftn2</vt:lpstr>
      <vt:lpstr>Febrero!_ftn2</vt:lpstr>
      <vt:lpstr>Marzo!_ftn2</vt:lpstr>
      <vt:lpstr>Abril!_ftn3</vt:lpstr>
      <vt:lpstr>Enero!_ftn3</vt:lpstr>
      <vt:lpstr>Febrero!_ftn3</vt:lpstr>
      <vt:lpstr>Marzo!_ftn3</vt:lpstr>
      <vt:lpstr>Abril!_ftn4</vt:lpstr>
      <vt:lpstr>Enero!_ftn4</vt:lpstr>
      <vt:lpstr>Febrero!_ftn4</vt:lpstr>
      <vt:lpstr>Integrado!_ftn4</vt:lpstr>
      <vt:lpstr>Marzo!_ftn4</vt:lpstr>
      <vt:lpstr>Abril!_ftnref1</vt:lpstr>
      <vt:lpstr>Enero!_ftnref1</vt:lpstr>
      <vt:lpstr>Febrero!_ftnref1</vt:lpstr>
      <vt:lpstr>Marzo!_ftnref1</vt:lpstr>
      <vt:lpstr>Abril!_ftnref2</vt:lpstr>
      <vt:lpstr>Enero!_ftnref2</vt:lpstr>
      <vt:lpstr>Febrero!_ftnref2</vt:lpstr>
      <vt:lpstr>Marzo!_ftnref2</vt:lpstr>
      <vt:lpstr>Abril!_ftnref4</vt:lpstr>
      <vt:lpstr>Enero!_ftnref4</vt:lpstr>
      <vt:lpstr>Febrero!_ftnref4</vt:lpstr>
      <vt:lpstr>Marzo!_ftnref4</vt:lpstr>
      <vt:lpstr>Integrado!Área_de_impresión</vt:lpstr>
      <vt:lpstr>Abril!Títulos_a_imprimir</vt:lpstr>
      <vt:lpstr>Enero!Títulos_a_imprimir</vt:lpstr>
      <vt:lpstr>Febrero!Títulos_a_imprimir</vt:lpstr>
      <vt:lpstr>Integrado!Títulos_a_imprimir</vt:lpstr>
      <vt:lpstr>Marzo!Títulos_a_imprimir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Fco. Javier Glez. Vallejo</dc:creator>
  <dc:description/>
  <cp:lastModifiedBy>Alma Fabiola del Rosario Rosas Villalobos</cp:lastModifiedBy>
  <cp:revision>30</cp:revision>
  <cp:lastPrinted>2022-03-02T18:46:55Z</cp:lastPrinted>
  <dcterms:created xsi:type="dcterms:W3CDTF">2017-05-08T18:43:52Z</dcterms:created>
  <dcterms:modified xsi:type="dcterms:W3CDTF">2022-03-02T18:47:15Z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