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gonzalez\Desktop\"/>
    </mc:Choice>
  </mc:AlternateContent>
  <bookViews>
    <workbookView xWindow="0" yWindow="0" windowWidth="14400" windowHeight="4380" firstSheet="4" activeTab="4"/>
  </bookViews>
  <sheets>
    <sheet name="Enero" sheetId="4" state="hidden" r:id="rId1"/>
    <sheet name="Febrero" sheetId="5" state="hidden" r:id="rId2"/>
    <sheet name="Marzo" sheetId="6" state="hidden" r:id="rId3"/>
    <sheet name="Abril" sheetId="7" state="hidden" r:id="rId4"/>
    <sheet name="Integrado" sheetId="1" r:id="rId5"/>
  </sheets>
  <definedNames>
    <definedName name="_ftn1" localSheetId="3">Abril!$A$4</definedName>
    <definedName name="_ftn1" localSheetId="0">Enero!$A$4</definedName>
    <definedName name="_ftn1" localSheetId="1">Febrero!$A$4</definedName>
    <definedName name="_ftn1" localSheetId="4">Integrado!$A$21</definedName>
    <definedName name="_ftn1" localSheetId="2">Marzo!$A$4</definedName>
    <definedName name="_ftn2" localSheetId="3">Abril!$A$16</definedName>
    <definedName name="_ftn2" localSheetId="0">Enero!$A$16</definedName>
    <definedName name="_ftn2" localSheetId="1">Febrero!$A$16</definedName>
    <definedName name="_ftn2" localSheetId="4">Integrado!#REF!</definedName>
    <definedName name="_ftn2" localSheetId="2">Marzo!$A$16</definedName>
    <definedName name="_ftn3" localSheetId="3">Abril!$A$24</definedName>
    <definedName name="_ftn3" localSheetId="0">Enero!$A$24</definedName>
    <definedName name="_ftn3" localSheetId="1">Febrero!$A$24</definedName>
    <definedName name="_ftn3" localSheetId="4">Integrado!#REF!</definedName>
    <definedName name="_ftn3" localSheetId="2">Marzo!$A$24</definedName>
    <definedName name="_ftn4" localSheetId="3">Abril!$A$25</definedName>
    <definedName name="_ftn4" localSheetId="0">Enero!$A$25</definedName>
    <definedName name="_ftn4" localSheetId="1">Febrero!$A$25</definedName>
    <definedName name="_ftn4" localSheetId="4">Integrado!$A$29</definedName>
    <definedName name="_ftn4" localSheetId="2">Marzo!$A$25</definedName>
    <definedName name="_ftnref1" localSheetId="3">Abril!$C$12</definedName>
    <definedName name="_ftnref1" localSheetId="0">Enero!$C$12</definedName>
    <definedName name="_ftnref1" localSheetId="1">Febrero!$C$12</definedName>
    <definedName name="_ftnref1" localSheetId="4">Integrado!#REF!</definedName>
    <definedName name="_ftnref1" localSheetId="2">Marzo!$C$12</definedName>
    <definedName name="_ftnref2" localSheetId="3">Abril!$C$5</definedName>
    <definedName name="_ftnref2" localSheetId="0">Enero!$C$5</definedName>
    <definedName name="_ftnref2" localSheetId="1">Febrero!$C$5</definedName>
    <definedName name="_ftnref2" localSheetId="4">Integrado!$C$25</definedName>
    <definedName name="_ftnref2" localSheetId="2">Marzo!$C$5</definedName>
    <definedName name="_ftnref4" localSheetId="3">Abril!$C$16</definedName>
    <definedName name="_ftnref4" localSheetId="0">Enero!$C$16</definedName>
    <definedName name="_ftnref4" localSheetId="1">Febrero!$C$16</definedName>
    <definedName name="_ftnref4" localSheetId="4">Integrado!#REF!</definedName>
    <definedName name="_ftnref4" localSheetId="2">Marzo!$C$16</definedName>
    <definedName name="_xlnm.Print_Area" localSheetId="4">Integrado!$A$1:$V$30</definedName>
    <definedName name="_xlnm.Print_Titles" localSheetId="3">Abril!$2:$3</definedName>
    <definedName name="_xlnm.Print_Titles" localSheetId="0">Enero!$2:$3</definedName>
    <definedName name="_xlnm.Print_Titles" localSheetId="1">Febrero!$2:$3</definedName>
    <definedName name="_xlnm.Print_Titles" localSheetId="4">Integrado!$2:$3</definedName>
    <definedName name="_xlnm.Print_Titles" localSheetId="2">Marzo!$2:$3</definedName>
  </definedNames>
  <calcPr calcId="152511"/>
</workbook>
</file>

<file path=xl/calcChain.xml><?xml version="1.0" encoding="utf-8"?>
<calcChain xmlns="http://schemas.openxmlformats.org/spreadsheetml/2006/main">
  <c r="V4" i="1" l="1"/>
  <c r="V17" i="1" l="1"/>
  <c r="V18" i="1"/>
  <c r="V12" i="1"/>
  <c r="V11" i="1"/>
  <c r="Q8" i="7" l="1"/>
  <c r="Q9" i="7"/>
  <c r="Q10" i="7"/>
  <c r="Q19" i="7"/>
  <c r="N19" i="7"/>
  <c r="N16" i="7"/>
  <c r="N15" i="7"/>
  <c r="N11" i="7"/>
  <c r="Q8" i="6"/>
  <c r="Q9" i="6"/>
  <c r="Q10" i="6"/>
  <c r="Q19" i="6"/>
  <c r="N19" i="6"/>
  <c r="N16" i="6"/>
  <c r="N15" i="6"/>
  <c r="N13" i="6"/>
  <c r="N11" i="6"/>
  <c r="N10" i="6"/>
  <c r="N9" i="6"/>
  <c r="N8" i="6"/>
  <c r="Q8" i="5"/>
  <c r="Q9" i="5"/>
  <c r="Q10" i="5"/>
  <c r="Q19" i="5"/>
  <c r="N19" i="5"/>
  <c r="N16" i="5"/>
  <c r="N15" i="5"/>
  <c r="N13" i="5"/>
  <c r="N12" i="5"/>
  <c r="N11" i="5"/>
  <c r="N10" i="5"/>
  <c r="N9" i="5"/>
  <c r="N8" i="5"/>
  <c r="N16" i="4"/>
  <c r="N15" i="4"/>
  <c r="N13" i="4"/>
  <c r="N12" i="4"/>
  <c r="N11" i="4"/>
  <c r="N10" i="4"/>
  <c r="N9" i="4"/>
  <c r="N8" i="4"/>
  <c r="N18" i="7"/>
  <c r="I18" i="7"/>
  <c r="Q18" i="7" s="1"/>
  <c r="N17" i="7"/>
  <c r="I17" i="7"/>
  <c r="Q17" i="7" s="1"/>
  <c r="L16" i="7"/>
  <c r="K16" i="7"/>
  <c r="J16" i="7"/>
  <c r="I16" i="7"/>
  <c r="Q16" i="7" s="1"/>
  <c r="L15" i="7"/>
  <c r="K15" i="7"/>
  <c r="J15" i="7"/>
  <c r="I15" i="7"/>
  <c r="Q15" i="7" s="1"/>
  <c r="M14" i="7"/>
  <c r="L14" i="7"/>
  <c r="K14" i="7"/>
  <c r="J14" i="7"/>
  <c r="I14" i="7"/>
  <c r="N13" i="7"/>
  <c r="M13" i="7"/>
  <c r="L13" i="7"/>
  <c r="K13" i="7"/>
  <c r="J13" i="7"/>
  <c r="I13" i="7"/>
  <c r="N12" i="7"/>
  <c r="I12" i="7"/>
  <c r="Q12" i="7" s="1"/>
  <c r="M11" i="7"/>
  <c r="L11" i="7"/>
  <c r="K11" i="7"/>
  <c r="J11" i="7"/>
  <c r="I11" i="7"/>
  <c r="N10" i="7"/>
  <c r="N9" i="7"/>
  <c r="N8" i="7"/>
  <c r="M7" i="7"/>
  <c r="L7" i="7"/>
  <c r="K7" i="7"/>
  <c r="J7" i="7"/>
  <c r="I7" i="7"/>
  <c r="N6" i="7"/>
  <c r="M6" i="7"/>
  <c r="L6" i="7"/>
  <c r="K6" i="7"/>
  <c r="J6" i="7"/>
  <c r="I6" i="7"/>
  <c r="N5" i="7"/>
  <c r="M5" i="7"/>
  <c r="L5" i="7"/>
  <c r="K5" i="7"/>
  <c r="J5" i="7"/>
  <c r="I5" i="7"/>
  <c r="N4" i="7"/>
  <c r="M4" i="7"/>
  <c r="Q4" i="7" s="1"/>
  <c r="L4" i="7"/>
  <c r="K4" i="7"/>
  <c r="J4" i="7"/>
  <c r="I4" i="7"/>
  <c r="N18" i="6"/>
  <c r="I18" i="6"/>
  <c r="Q18" i="6" s="1"/>
  <c r="N17" i="6"/>
  <c r="I17" i="6"/>
  <c r="Q17" i="6" s="1"/>
  <c r="L16" i="6"/>
  <c r="Q16" i="6" s="1"/>
  <c r="K16" i="6"/>
  <c r="J16" i="6"/>
  <c r="I16" i="6"/>
  <c r="L15" i="6"/>
  <c r="Q15" i="6" s="1"/>
  <c r="K15" i="6"/>
  <c r="J15" i="6"/>
  <c r="I15" i="6"/>
  <c r="M14" i="6"/>
  <c r="L14" i="6"/>
  <c r="K14" i="6"/>
  <c r="J14" i="6"/>
  <c r="I14" i="6"/>
  <c r="M13" i="6"/>
  <c r="L13" i="6"/>
  <c r="Q13" i="6" s="1"/>
  <c r="K13" i="6"/>
  <c r="J13" i="6"/>
  <c r="I13" i="6"/>
  <c r="N12" i="6"/>
  <c r="I12" i="6"/>
  <c r="Q12" i="6" s="1"/>
  <c r="M11" i="6"/>
  <c r="L11" i="6"/>
  <c r="K11" i="6"/>
  <c r="J11" i="6"/>
  <c r="I11" i="6"/>
  <c r="M7" i="6"/>
  <c r="L7" i="6"/>
  <c r="Q7" i="6" s="1"/>
  <c r="K7" i="6"/>
  <c r="J7" i="6"/>
  <c r="N7" i="6" s="1"/>
  <c r="I7" i="6"/>
  <c r="N6" i="6"/>
  <c r="M6" i="6"/>
  <c r="L6" i="6"/>
  <c r="Q6" i="6" s="1"/>
  <c r="K6" i="6"/>
  <c r="J6" i="6"/>
  <c r="I6" i="6"/>
  <c r="N5" i="6"/>
  <c r="M5" i="6"/>
  <c r="L5" i="6"/>
  <c r="Q5" i="6" s="1"/>
  <c r="K5" i="6"/>
  <c r="J5" i="6"/>
  <c r="I5" i="6"/>
  <c r="N4" i="6"/>
  <c r="M4" i="6"/>
  <c r="L4" i="6"/>
  <c r="Q4" i="6" s="1"/>
  <c r="K4" i="6"/>
  <c r="J4" i="6"/>
  <c r="I4" i="6"/>
  <c r="N18" i="5"/>
  <c r="I18" i="5"/>
  <c r="Q18" i="5" s="1"/>
  <c r="N17" i="5"/>
  <c r="I17" i="5"/>
  <c r="Q17" i="5" s="1"/>
  <c r="L16" i="5"/>
  <c r="K16" i="5"/>
  <c r="J16" i="5"/>
  <c r="I16" i="5"/>
  <c r="L15" i="5"/>
  <c r="K15" i="5"/>
  <c r="J15" i="5"/>
  <c r="I15" i="5"/>
  <c r="M14" i="5"/>
  <c r="L14" i="5"/>
  <c r="K14" i="5"/>
  <c r="J14" i="5"/>
  <c r="I14" i="5"/>
  <c r="M13" i="5"/>
  <c r="L13" i="5"/>
  <c r="K13" i="5"/>
  <c r="J13" i="5"/>
  <c r="I13" i="5"/>
  <c r="I12" i="5"/>
  <c r="Q12" i="5" s="1"/>
  <c r="M11" i="5"/>
  <c r="L11" i="5"/>
  <c r="K11" i="5"/>
  <c r="J11" i="5"/>
  <c r="I11" i="5"/>
  <c r="M7" i="5"/>
  <c r="L7" i="5"/>
  <c r="K7" i="5"/>
  <c r="Q7" i="5" s="1"/>
  <c r="J7" i="5"/>
  <c r="N7" i="5" s="1"/>
  <c r="I7" i="5"/>
  <c r="N6" i="5"/>
  <c r="M6" i="5"/>
  <c r="L6" i="5"/>
  <c r="K6" i="5"/>
  <c r="J6" i="5"/>
  <c r="I6" i="5"/>
  <c r="N5" i="5"/>
  <c r="M5" i="5"/>
  <c r="L5" i="5"/>
  <c r="K5" i="5"/>
  <c r="J5" i="5"/>
  <c r="I5" i="5"/>
  <c r="N4" i="5"/>
  <c r="M4" i="5"/>
  <c r="L4" i="5"/>
  <c r="K4" i="5"/>
  <c r="J4" i="5"/>
  <c r="I4" i="5"/>
  <c r="Q8" i="4"/>
  <c r="Q9" i="4"/>
  <c r="Q10" i="4"/>
  <c r="Q19" i="4"/>
  <c r="N18" i="4"/>
  <c r="I18" i="4"/>
  <c r="Q18" i="4" s="1"/>
  <c r="N17" i="4"/>
  <c r="I17" i="4"/>
  <c r="Q17" i="4" s="1"/>
  <c r="L16" i="4"/>
  <c r="K16" i="4"/>
  <c r="J16" i="4"/>
  <c r="I16" i="4"/>
  <c r="L15" i="4"/>
  <c r="K15" i="4"/>
  <c r="J15" i="4"/>
  <c r="I15" i="4"/>
  <c r="M14" i="4"/>
  <c r="L14" i="4"/>
  <c r="K14" i="4"/>
  <c r="J14" i="4"/>
  <c r="N14" i="4" s="1"/>
  <c r="I14" i="4"/>
  <c r="M13" i="4"/>
  <c r="L13" i="4"/>
  <c r="K13" i="4"/>
  <c r="J13" i="4"/>
  <c r="I13" i="4"/>
  <c r="I12" i="4"/>
  <c r="Q12" i="4" s="1"/>
  <c r="M11" i="4"/>
  <c r="L11" i="4"/>
  <c r="K11" i="4"/>
  <c r="J11" i="4"/>
  <c r="I11" i="4"/>
  <c r="M7" i="4"/>
  <c r="L7" i="4"/>
  <c r="K7" i="4"/>
  <c r="J7" i="4"/>
  <c r="N7" i="4" s="1"/>
  <c r="I7" i="4"/>
  <c r="N6" i="4"/>
  <c r="M6" i="4"/>
  <c r="L6" i="4"/>
  <c r="K6" i="4"/>
  <c r="J6" i="4"/>
  <c r="Q6" i="4" s="1"/>
  <c r="I6" i="4"/>
  <c r="N5" i="4"/>
  <c r="M5" i="4"/>
  <c r="L5" i="4"/>
  <c r="K5" i="4"/>
  <c r="J5" i="4"/>
  <c r="Q5" i="4" s="1"/>
  <c r="I5" i="4"/>
  <c r="N4" i="4"/>
  <c r="M4" i="4"/>
  <c r="L4" i="4"/>
  <c r="K4" i="4"/>
  <c r="J4" i="4"/>
  <c r="Q4" i="4" s="1"/>
  <c r="I4" i="4"/>
  <c r="Q4" i="5" l="1"/>
  <c r="Q5" i="5"/>
  <c r="Q6" i="5"/>
  <c r="Q14" i="5"/>
  <c r="Q13" i="7"/>
  <c r="Q14" i="7"/>
  <c r="Q11" i="4"/>
  <c r="Q13" i="4"/>
  <c r="Q15" i="4"/>
  <c r="Q16" i="4"/>
  <c r="Q7" i="4"/>
  <c r="Q11" i="5"/>
  <c r="Q13" i="5"/>
  <c r="N14" i="5"/>
  <c r="Q15" i="5"/>
  <c r="Q16" i="5"/>
  <c r="Q11" i="6"/>
  <c r="Q14" i="6"/>
  <c r="Q5" i="7"/>
  <c r="Q6" i="7"/>
  <c r="Q7" i="7"/>
  <c r="Q11" i="7"/>
  <c r="Q14" i="4"/>
  <c r="N7" i="7"/>
  <c r="N14" i="6"/>
  <c r="N14" i="7"/>
</calcChain>
</file>

<file path=xl/comments1.xml><?xml version="1.0" encoding="utf-8"?>
<comments xmlns="http://schemas.openxmlformats.org/spreadsheetml/2006/main">
  <authors>
    <author>Fco. Javier Glez. Vallejo</author>
  </authors>
  <commentList>
    <comment ref="C6" authorId="0" shapeId="0">
      <text>
        <r>
          <rPr>
            <sz val="9"/>
            <color indexed="81"/>
            <rFont val="Tahoma"/>
            <family val="2"/>
          </rPr>
          <t>Personal requerido 168</t>
        </r>
      </text>
    </comment>
    <comment ref="M17" authorId="0" shapeId="0">
      <text>
        <r>
          <rPr>
            <b/>
            <sz val="9"/>
            <color indexed="81"/>
            <rFont val="Tahoma"/>
            <family val="2"/>
          </rPr>
          <t>(33/33)*100</t>
        </r>
      </text>
    </comment>
    <comment ref="M18" authorId="0" shapeId="0">
      <text>
        <r>
          <rPr>
            <b/>
            <sz val="9"/>
            <color indexed="81"/>
            <rFont val="Tahoma"/>
            <family val="2"/>
          </rPr>
          <t>46actas/46sesiones</t>
        </r>
      </text>
    </comment>
  </commentList>
</comments>
</file>

<file path=xl/comments2.xml><?xml version="1.0" encoding="utf-8"?>
<comments xmlns="http://schemas.openxmlformats.org/spreadsheetml/2006/main">
  <authors>
    <author>Fco. Javier Glez. Vallejo</author>
  </authors>
  <commentList>
    <comment ref="C6" authorId="0" shapeId="0">
      <text>
        <r>
          <rPr>
            <sz val="9"/>
            <color indexed="81"/>
            <rFont val="Tahoma"/>
            <family val="2"/>
          </rPr>
          <t>Personal requerido 168</t>
        </r>
      </text>
    </comment>
    <comment ref="M17" authorId="0" shapeId="0">
      <text>
        <r>
          <rPr>
            <b/>
            <sz val="9"/>
            <color indexed="81"/>
            <rFont val="Tahoma"/>
            <family val="2"/>
          </rPr>
          <t>(33/33)*100</t>
        </r>
      </text>
    </comment>
    <comment ref="M18" authorId="0" shapeId="0">
      <text>
        <r>
          <rPr>
            <b/>
            <sz val="9"/>
            <color indexed="81"/>
            <rFont val="Tahoma"/>
            <family val="2"/>
          </rPr>
          <t>46actas/46sesiones</t>
        </r>
      </text>
    </comment>
  </commentList>
</comments>
</file>

<file path=xl/comments3.xml><?xml version="1.0" encoding="utf-8"?>
<comments xmlns="http://schemas.openxmlformats.org/spreadsheetml/2006/main">
  <authors>
    <author>Fco. Javier Glez. Vallejo</author>
  </authors>
  <commentList>
    <comment ref="C6" authorId="0" shapeId="0">
      <text>
        <r>
          <rPr>
            <sz val="9"/>
            <color indexed="81"/>
            <rFont val="Tahoma"/>
            <family val="2"/>
          </rPr>
          <t>Personal requerido 168</t>
        </r>
      </text>
    </comment>
    <comment ref="M17" authorId="0" shapeId="0">
      <text>
        <r>
          <rPr>
            <b/>
            <sz val="9"/>
            <color indexed="81"/>
            <rFont val="Tahoma"/>
            <family val="2"/>
          </rPr>
          <t>(33/33)*100</t>
        </r>
      </text>
    </comment>
    <comment ref="M18" authorId="0" shapeId="0">
      <text>
        <r>
          <rPr>
            <b/>
            <sz val="9"/>
            <color indexed="81"/>
            <rFont val="Tahoma"/>
            <family val="2"/>
          </rPr>
          <t>46actas/46sesiones</t>
        </r>
      </text>
    </comment>
  </commentList>
</comments>
</file>

<file path=xl/comments4.xml><?xml version="1.0" encoding="utf-8"?>
<comments xmlns="http://schemas.openxmlformats.org/spreadsheetml/2006/main">
  <authors>
    <author>Fco. Javier Glez. Vallejo</author>
  </authors>
  <commentList>
    <comment ref="C6" authorId="0" shapeId="0">
      <text>
        <r>
          <rPr>
            <sz val="9"/>
            <color indexed="81"/>
            <rFont val="Tahoma"/>
            <family val="2"/>
          </rPr>
          <t>Personal requerido 168</t>
        </r>
      </text>
    </comment>
    <comment ref="M17" authorId="0" shapeId="0">
      <text>
        <r>
          <rPr>
            <b/>
            <sz val="9"/>
            <color indexed="81"/>
            <rFont val="Tahoma"/>
            <family val="2"/>
          </rPr>
          <t>(33/33)*100</t>
        </r>
      </text>
    </comment>
    <comment ref="M18" authorId="0" shapeId="0">
      <text>
        <r>
          <rPr>
            <b/>
            <sz val="9"/>
            <color indexed="81"/>
            <rFont val="Tahoma"/>
            <family val="2"/>
          </rPr>
          <t>46actas/46sesiones</t>
        </r>
      </text>
    </comment>
  </commentList>
</comments>
</file>

<file path=xl/comments5.xml><?xml version="1.0" encoding="utf-8"?>
<comments xmlns="http://schemas.openxmlformats.org/spreadsheetml/2006/main">
  <authors>
    <author>Fco. Javier Glez. Vallejo</author>
  </authors>
  <commentList>
    <comment ref="M19" authorId="0" shapeId="0">
      <text>
        <r>
          <rPr>
            <b/>
            <sz val="9"/>
            <color indexed="81"/>
            <rFont val="Tahoma"/>
            <family val="2"/>
          </rPr>
          <t>(33/33)*100</t>
        </r>
      </text>
    </comment>
    <comment ref="M20" authorId="0" shapeId="0">
      <text>
        <r>
          <rPr>
            <b/>
            <sz val="9"/>
            <color indexed="81"/>
            <rFont val="Tahoma"/>
            <family val="2"/>
          </rPr>
          <t>46actas/46sesiones</t>
        </r>
      </text>
    </comment>
  </commentList>
</comments>
</file>

<file path=xl/sharedStrings.xml><?xml version="1.0" encoding="utf-8"?>
<sst xmlns="http://schemas.openxmlformats.org/spreadsheetml/2006/main" count="632" uniqueCount="116">
  <si>
    <t>Eficacia</t>
  </si>
  <si>
    <t>Eficiencia</t>
  </si>
  <si>
    <t>Economía</t>
  </si>
  <si>
    <t>Denominación</t>
  </si>
  <si>
    <t>Tipo de indicador</t>
  </si>
  <si>
    <t>Dimensión a medir</t>
  </si>
  <si>
    <t>Unidad de Medida</t>
  </si>
  <si>
    <t>Valor de la meta</t>
  </si>
  <si>
    <t>Avance de procesos</t>
  </si>
  <si>
    <t>Unidad Responsable</t>
  </si>
  <si>
    <t>Nombre del Indicador</t>
  </si>
  <si>
    <t>Fórmula del Indicador</t>
  </si>
  <si>
    <t>Programado (C)</t>
  </si>
  <si>
    <t>Realizado  (D) (Acumulado)</t>
  </si>
  <si>
    <t>Cumplimiento de la Meta                                             (D/C)</t>
  </si>
  <si>
    <t>Relativo del mes (B) enero</t>
  </si>
  <si>
    <t>Relativo del mes (B) febrero</t>
  </si>
  <si>
    <t>Relativo del mes (B) marzo</t>
  </si>
  <si>
    <t>Relativo del mes (B) abril</t>
  </si>
  <si>
    <t>UI</t>
  </si>
  <si>
    <t>Ejercicios con urna electrónica</t>
  </si>
  <si>
    <t>Gestión</t>
  </si>
  <si>
    <t>X</t>
  </si>
  <si>
    <t>Porcentaje</t>
  </si>
  <si>
    <t>Equipos funcionando</t>
  </si>
  <si>
    <t>DEC</t>
  </si>
  <si>
    <t>Personal capacitado</t>
  </si>
  <si>
    <t>Estratégico</t>
  </si>
  <si>
    <t>Eventos</t>
  </si>
  <si>
    <t>DEC/UG</t>
  </si>
  <si>
    <t xml:space="preserve">Número de eventos de educación cívica y de promoción de la cultura de la inclusión y la paridad de genero </t>
  </si>
  <si>
    <t>Eventos de educación cívica y  promoción cultural</t>
  </si>
  <si>
    <t>DOE</t>
  </si>
  <si>
    <t>Sedes distritales funcionales</t>
  </si>
  <si>
    <t xml:space="preserve">Rehabilitación de Material Electoral </t>
  </si>
  <si>
    <t>DPC</t>
  </si>
  <si>
    <t>OSC’s capacitadas</t>
  </si>
  <si>
    <t>Asesorías brindadas a interesados en MPS</t>
  </si>
  <si>
    <t>Asesorías</t>
  </si>
  <si>
    <t>UCS</t>
  </si>
  <si>
    <t>Penetración de la comunicación</t>
  </si>
  <si>
    <t>DJ</t>
  </si>
  <si>
    <t>Seguimiento y asesoría jurídica</t>
  </si>
  <si>
    <t>SE</t>
  </si>
  <si>
    <t>PSA ordinario</t>
  </si>
  <si>
    <t>DA</t>
  </si>
  <si>
    <t>Registro y control del presupuesto</t>
  </si>
  <si>
    <t>Indicadores de resultados enero-abril de 2017</t>
  </si>
  <si>
    <r>
      <t xml:space="preserve">Valor de la Meta                        </t>
    </r>
    <r>
      <rPr>
        <b/>
        <sz val="8"/>
        <color theme="7" tint="-0.249977111117893"/>
        <rFont val="Arial Narrow"/>
        <family val="2"/>
      </rPr>
      <t>=(B/A)</t>
    </r>
  </si>
  <si>
    <t>Cierre presupuestal y contable mensual</t>
  </si>
  <si>
    <t>Cierre presupuestal</t>
  </si>
  <si>
    <t>OSC’s capacitadas en mecanismos de PS</t>
  </si>
  <si>
    <t>Número de OSC’s capacitadas en cualquiera de los mecanismos de PS</t>
  </si>
  <si>
    <t>Asesorías en cualquiera de los mecanismos de PS</t>
  </si>
  <si>
    <t>Aprobación en Pleno</t>
  </si>
  <si>
    <t>Integración de actas del Pleno</t>
  </si>
  <si>
    <t>STC</t>
  </si>
  <si>
    <t>Aprobación en Comisiones</t>
  </si>
  <si>
    <t>Integración de actas de Comisiones</t>
  </si>
  <si>
    <r>
      <t>Acumulado                           (∑B</t>
    </r>
    <r>
      <rPr>
        <b/>
        <vertAlign val="superscript"/>
        <sz val="8"/>
        <color rgb="FF7030A0"/>
        <rFont val="Arial Narrow"/>
        <family val="2"/>
      </rPr>
      <t>…n</t>
    </r>
    <r>
      <rPr>
        <b/>
        <sz val="8"/>
        <color rgb="FF7030A0"/>
        <rFont val="Arial Narrow"/>
        <family val="2"/>
      </rPr>
      <t>)</t>
    </r>
  </si>
  <si>
    <t>Cumplimiento de la meta (presupuestal)</t>
  </si>
  <si>
    <t>Alcance de publicaciones en Facebook</t>
  </si>
  <si>
    <t>Personas alcanzadas</t>
  </si>
  <si>
    <t>Meta programada anual Absoluto (A)</t>
  </si>
  <si>
    <t>Indicadores de resultados enero de 2017</t>
  </si>
  <si>
    <t>Indicadores de resultados febrero de 2017</t>
  </si>
  <si>
    <t>Relativo del mes (B) mayo</t>
  </si>
  <si>
    <t>Relativo del mes (B) julio</t>
  </si>
  <si>
    <t>Relativo del mes (B) junio</t>
  </si>
  <si>
    <t>Relativo del mes (B) agosto</t>
  </si>
  <si>
    <t>Relativo del mes (B) septiembre</t>
  </si>
  <si>
    <r>
      <t>DOE</t>
    </r>
    <r>
      <rPr>
        <b/>
        <vertAlign val="superscript"/>
        <sz val="8"/>
        <color rgb="FF000000"/>
        <rFont val="Arial Narrow"/>
        <family val="2"/>
      </rPr>
      <t>1</t>
    </r>
  </si>
  <si>
    <t>El indicador Sedes Distritales Funcionales correspondient a la Dirección de Organización Electoral, ya no será alimentado en el año 2017, en virtud del acuerdo del Consejo General aprobado en sesión ordinaria del 29 de septiembre del año en curso, que aplaza hasta el 16 de enero de 2018 la fecha de instalación de los 20 consejos distritales electorales.</t>
  </si>
  <si>
    <t>Notas:</t>
  </si>
  <si>
    <r>
      <t>Acumulado                           (∑B</t>
    </r>
    <r>
      <rPr>
        <vertAlign val="superscript"/>
        <sz val="7"/>
        <color rgb="FF7030A0"/>
        <rFont val="Arial Narrow"/>
        <family val="2"/>
      </rPr>
      <t>…n</t>
    </r>
    <r>
      <rPr>
        <sz val="7"/>
        <color rgb="FF7030A0"/>
        <rFont val="Arial Narrow"/>
        <family val="2"/>
      </rPr>
      <t>)</t>
    </r>
  </si>
  <si>
    <t>Relativo del mes (B) octubre</t>
  </si>
  <si>
    <t>Relativo del mes (B) noviembre</t>
  </si>
  <si>
    <t>Relativo del mes (B) diciembre</t>
  </si>
  <si>
    <t>Sedes distritales y municipales funcionales</t>
  </si>
  <si>
    <t>Distribución de documentación y material electoral</t>
  </si>
  <si>
    <t>x</t>
  </si>
  <si>
    <t>Revisión, evaluación, registro de existencias y aplicación de criterios de conservación</t>
  </si>
  <si>
    <t>Recepción y salvaguarda de los paquetes electorales</t>
  </si>
  <si>
    <t>Indicadores de resultados 2018</t>
  </si>
  <si>
    <t>9’200,000</t>
  </si>
  <si>
    <t>FOLIOS</t>
  </si>
  <si>
    <t>FOLIOS RECIBIDOS</t>
  </si>
  <si>
    <t>Equipamiento de infraestructura de tecnologías de la información</t>
  </si>
  <si>
    <t>0% *</t>
  </si>
  <si>
    <t>Simulacros PREP</t>
  </si>
  <si>
    <t>NA</t>
  </si>
  <si>
    <t>Ejecución del Programa de Resultados Electorales Preliminares</t>
  </si>
  <si>
    <t>Avance en la publicación de los resultados electorales preliminares.</t>
  </si>
  <si>
    <t>Sistema informático para las sesiones de cómputo</t>
  </si>
  <si>
    <t>Avance en la captura de los cómputos.</t>
  </si>
  <si>
    <t>[1]</t>
  </si>
  <si>
    <t>Eventos de educación cívica y de promoción cultural</t>
  </si>
  <si>
    <t>Número de eventos de educación cívica y de promoción de la cultura de la inclusión, la paridad de genero</t>
  </si>
  <si>
    <t>GESTION</t>
  </si>
  <si>
    <t>Registro y Control de Presupuesto</t>
  </si>
  <si>
    <t>Cierre presupuesta y Contable Mensual</t>
  </si>
  <si>
    <t>Cierre Presupuestal</t>
  </si>
  <si>
    <t>DENUNCIAS</t>
  </si>
  <si>
    <t xml:space="preserve">                                                                </t>
  </si>
  <si>
    <t>Beneficiados con los conversatorios de las jornadas voto joven informado 2018</t>
  </si>
  <si>
    <t>Número de asistentes a los conversatorios en escuelas de educación media superior, superior y organizaciones de la sociedad civil</t>
  </si>
  <si>
    <t xml:space="preserve">Número de asistentes </t>
  </si>
  <si>
    <t>Atención a organizaciones e institutciones interesadas en los mecanismos de participación social</t>
  </si>
  <si>
    <t>Número de capacitaciones y asesorías en mecanismos de participación social impartidas</t>
  </si>
  <si>
    <t>Sesiones impartidas</t>
  </si>
  <si>
    <t>100%**</t>
  </si>
  <si>
    <t>N/A</t>
  </si>
  <si>
    <t>100% ***</t>
  </si>
  <si>
    <t>* no se ha recibido comodato</t>
  </si>
  <si>
    <t>** Se recibió conforme al ajuste de cantidades y especificaciones solicitado por SEPAF</t>
  </si>
  <si>
    <t>*** Se realizó la recolección de equipos de comodato y se encuentran en proceso de entrega a SEPAF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</si>
</sst>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10"/>
      <name val="Arial"/>
      <family val="2"/>
    </font>
    <font>
      <b/>
      <sz val="8"/>
      <color rgb="FF7030A0"/>
      <name val="Arial Narrow"/>
      <family val="2"/>
    </font>
    <font>
      <b/>
      <sz val="7"/>
      <color rgb="FF7030A0"/>
      <name val="Arial Narrow"/>
      <family val="2"/>
    </font>
    <font>
      <b/>
      <vertAlign val="superscript"/>
      <sz val="8"/>
      <color rgb="FF7030A0"/>
      <name val="Arial Narrow"/>
      <family val="2"/>
    </font>
    <font>
      <b/>
      <sz val="8"/>
      <color theme="7" tint="-0.249977111117893"/>
      <name val="Arial Narrow"/>
      <family val="2"/>
    </font>
    <font>
      <sz val="8"/>
      <color theme="1"/>
      <name val="Arial Narrow"/>
      <family val="2"/>
    </font>
    <font>
      <sz val="8"/>
      <color rgb="FF000000"/>
      <name val="Arial Narrow"/>
      <family val="2"/>
    </font>
    <font>
      <sz val="8"/>
      <color rgb="FF1F497D"/>
      <name val="Arial Narrow"/>
      <family val="2"/>
    </font>
    <font>
      <u/>
      <sz val="11"/>
      <color theme="10"/>
      <name val="Calibri"/>
      <family val="2"/>
      <scheme val="minor"/>
    </font>
    <font>
      <b/>
      <sz val="8"/>
      <color theme="1"/>
      <name val="Arial Narrow"/>
      <family val="2"/>
    </font>
    <font>
      <sz val="8"/>
      <color rgb="FF333333"/>
      <name val="Arial Narrow"/>
      <family val="2"/>
    </font>
    <font>
      <sz val="9"/>
      <color indexed="81"/>
      <name val="Tahoma"/>
      <family val="2"/>
    </font>
    <font>
      <b/>
      <sz val="9"/>
      <color indexed="81"/>
      <name val="Tahoma"/>
      <family val="2"/>
    </font>
    <font>
      <b/>
      <sz val="14"/>
      <color theme="1"/>
      <name val="Calibri"/>
      <family val="2"/>
      <scheme val="minor"/>
    </font>
    <font>
      <sz val="11"/>
      <color theme="1"/>
      <name val="Calibri"/>
      <family val="2"/>
      <scheme val="minor"/>
    </font>
    <font>
      <sz val="8"/>
      <color rgb="FFFF0000"/>
      <name val="Arial Narrow"/>
      <family val="2"/>
    </font>
    <font>
      <sz val="8"/>
      <name val="Arial Narrow"/>
      <family val="2"/>
    </font>
    <font>
      <b/>
      <sz val="8"/>
      <color rgb="FF000000"/>
      <name val="Arial Narrow"/>
      <family val="2"/>
    </font>
    <font>
      <b/>
      <vertAlign val="superscript"/>
      <sz val="8"/>
      <color rgb="FF000000"/>
      <name val="Arial Narrow"/>
      <family val="2"/>
    </font>
    <font>
      <u/>
      <sz val="11"/>
      <name val="Calibri"/>
      <family val="2"/>
      <scheme val="minor"/>
    </font>
    <font>
      <sz val="8"/>
      <color theme="0" tint="-0.499984740745262"/>
      <name val="Arial Narrow"/>
      <family val="2"/>
    </font>
    <font>
      <u/>
      <sz val="11"/>
      <color theme="0" tint="-0.499984740745262"/>
      <name val="Calibri"/>
      <family val="2"/>
      <scheme val="minor"/>
    </font>
    <font>
      <sz val="8"/>
      <color rgb="FF7030A0"/>
      <name val="Arial Narrow"/>
      <family val="2"/>
    </font>
    <font>
      <sz val="7"/>
      <color rgb="FF7030A0"/>
      <name val="Arial Narrow"/>
      <family val="2"/>
    </font>
    <font>
      <vertAlign val="superscript"/>
      <sz val="7"/>
      <color rgb="FF7030A0"/>
      <name val="Arial Narrow"/>
      <family val="2"/>
    </font>
    <font>
      <sz val="7"/>
      <color theme="1"/>
      <name val="Arial Narrow"/>
      <family val="2"/>
    </font>
    <font>
      <sz val="8"/>
      <color theme="0"/>
      <name val="Arial Narrow"/>
      <family val="2"/>
    </font>
    <font>
      <b/>
      <sz val="8"/>
      <color rgb="FF333333"/>
      <name val="Arial Narrow"/>
      <family val="2"/>
    </font>
  </fonts>
  <fills count="7">
    <fill>
      <patternFill patternType="none"/>
    </fill>
    <fill>
      <patternFill patternType="gray125"/>
    </fill>
    <fill>
      <patternFill patternType="solid">
        <fgColor rgb="FFCCC0D9"/>
        <bgColor indexed="64"/>
      </patternFill>
    </fill>
    <fill>
      <patternFill patternType="solid">
        <fgColor rgb="FFFFFFFF"/>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0" fontId="9" fillId="0" borderId="0" applyNumberFormat="0" applyFill="0" applyBorder="0" applyAlignment="0" applyProtection="0"/>
    <xf numFmtId="9" fontId="15" fillId="0" borderId="0" applyFont="0" applyFill="0" applyBorder="0" applyAlignment="0" applyProtection="0"/>
  </cellStyleXfs>
  <cellXfs count="117">
    <xf numFmtId="0" fontId="0" fillId="0" borderId="0" xfId="0"/>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6" fillId="0" borderId="1" xfId="0" applyFont="1" applyBorder="1" applyAlignment="1">
      <alignment vertical="center" wrapText="1"/>
    </xf>
    <xf numFmtId="0" fontId="3" fillId="2" borderId="1" xfId="0" applyFont="1" applyFill="1" applyBorder="1" applyAlignment="1">
      <alignment horizontal="center" vertical="center" textRotation="90" wrapText="1"/>
    </xf>
    <xf numFmtId="0" fontId="9" fillId="0" borderId="1" xfId="3" applyBorder="1" applyAlignment="1">
      <alignment horizontal="center" vertical="center" wrapText="1"/>
    </xf>
    <xf numFmtId="0" fontId="10" fillId="0" borderId="1" xfId="0" applyFont="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9" fontId="0" fillId="0" borderId="0" xfId="0" applyNumberFormat="1"/>
    <xf numFmtId="9" fontId="6" fillId="0" borderId="1" xfId="4"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4" applyFont="1" applyFill="1" applyBorder="1" applyAlignment="1">
      <alignment horizontal="center" vertical="center" wrapText="1"/>
    </xf>
    <xf numFmtId="9" fontId="10" fillId="0" borderId="1" xfId="4" applyFont="1" applyBorder="1" applyAlignment="1">
      <alignment horizontal="center" vertical="center" wrapText="1"/>
    </xf>
    <xf numFmtId="9" fontId="10" fillId="0" borderId="1" xfId="4" applyFont="1" applyFill="1" applyBorder="1" applyAlignment="1">
      <alignment horizontal="center" vertical="center" wrapText="1"/>
    </xf>
    <xf numFmtId="0" fontId="16" fillId="0" borderId="1" xfId="0" applyFont="1" applyFill="1" applyBorder="1" applyAlignment="1">
      <alignment horizontal="center" vertical="center" wrapText="1"/>
    </xf>
    <xf numFmtId="164" fontId="6" fillId="0" borderId="1" xfId="4" applyNumberFormat="1" applyFont="1" applyBorder="1" applyAlignment="1">
      <alignment horizontal="center" vertical="center" wrapText="1"/>
    </xf>
    <xf numFmtId="10" fontId="6" fillId="0" borderId="1" xfId="4" applyNumberFormat="1" applyFont="1" applyBorder="1" applyAlignment="1">
      <alignment horizontal="center" vertical="center" wrapText="1"/>
    </xf>
    <xf numFmtId="10" fontId="10" fillId="0" borderId="1" xfId="4" applyNumberFormat="1" applyFont="1" applyBorder="1" applyAlignment="1">
      <alignment horizontal="center" vertical="center" wrapText="1"/>
    </xf>
    <xf numFmtId="0" fontId="2" fillId="2" borderId="1" xfId="0" applyFont="1" applyFill="1" applyBorder="1" applyAlignment="1">
      <alignment horizontal="center" vertical="center" wrapText="1"/>
    </xf>
    <xf numFmtId="3" fontId="6"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9" fontId="17" fillId="0" borderId="1" xfId="4"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6" fillId="0" borderId="0" xfId="0" applyFont="1" applyAlignment="1">
      <alignment horizontal="right" vertical="top"/>
    </xf>
    <xf numFmtId="0" fontId="6" fillId="0" borderId="0" xfId="0" applyNumberFormat="1" applyFont="1" applyAlignment="1">
      <alignment horizontal="right" vertical="top"/>
    </xf>
    <xf numFmtId="0" fontId="0" fillId="0" borderId="0" xfId="0" applyAlignment="1">
      <alignment vertical="center"/>
    </xf>
    <xf numFmtId="0" fontId="17" fillId="0" borderId="1" xfId="0" applyFont="1" applyBorder="1" applyAlignment="1">
      <alignment vertical="center" wrapText="1"/>
    </xf>
    <xf numFmtId="0" fontId="21" fillId="0" borderId="1" xfId="0" applyFont="1" applyFill="1" applyBorder="1" applyAlignment="1">
      <alignment vertical="center" wrapText="1"/>
    </xf>
    <xf numFmtId="0" fontId="22" fillId="0" borderId="1" xfId="3" applyFont="1" applyFill="1" applyBorder="1" applyAlignment="1">
      <alignment horizontal="left" vertical="center" wrapText="1"/>
    </xf>
    <xf numFmtId="0" fontId="20" fillId="0" borderId="1" xfId="3"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9" fontId="0" fillId="0" borderId="0" xfId="0" applyNumberFormat="1" applyAlignment="1">
      <alignment vertical="center"/>
    </xf>
    <xf numFmtId="0" fontId="18" fillId="0" borderId="1" xfId="0" applyFont="1" applyBorder="1" applyAlignment="1">
      <alignment horizontal="center" vertical="center"/>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textRotation="90" wrapText="1"/>
    </xf>
    <xf numFmtId="0" fontId="24" fillId="2"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0" fillId="5" borderId="1" xfId="0" applyFont="1" applyFill="1" applyBorder="1" applyAlignment="1">
      <alignment horizontal="center" vertical="center" wrapText="1"/>
    </xf>
    <xf numFmtId="10" fontId="10" fillId="0" borderId="1" xfId="4" applyNumberFormat="1" applyFont="1" applyFill="1" applyBorder="1" applyAlignment="1">
      <alignment horizontal="right" vertical="center" wrapText="1"/>
    </xf>
    <xf numFmtId="0" fontId="28" fillId="0" borderId="2" xfId="0"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right" vertical="center"/>
    </xf>
    <xf numFmtId="0" fontId="7" fillId="0" borderId="1" xfId="0" applyFont="1" applyFill="1" applyBorder="1" applyAlignment="1">
      <alignment horizontal="right" vertical="center" wrapText="1"/>
    </xf>
    <xf numFmtId="3" fontId="10" fillId="0" borderId="1" xfId="0" applyNumberFormat="1" applyFont="1" applyFill="1" applyBorder="1" applyAlignment="1">
      <alignment horizontal="right"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7" xfId="0" applyFont="1" applyFill="1" applyBorder="1" applyAlignment="1">
      <alignment horizontal="right" vertical="center" wrapText="1"/>
    </xf>
    <xf numFmtId="0" fontId="10" fillId="0" borderId="6" xfId="0" applyFont="1" applyFill="1" applyBorder="1" applyAlignment="1">
      <alignment horizontal="right" vertical="center" wrapText="1"/>
    </xf>
    <xf numFmtId="0" fontId="28"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3" fontId="11" fillId="0" borderId="1" xfId="0" applyNumberFormat="1" applyFont="1" applyFill="1" applyBorder="1" applyAlignment="1">
      <alignment horizontal="right" vertical="center" wrapText="1"/>
    </xf>
    <xf numFmtId="0" fontId="11" fillId="0" borderId="0" xfId="0" applyFont="1" applyFill="1" applyBorder="1" applyAlignment="1">
      <alignment horizontal="right" vertical="center" wrapText="1"/>
    </xf>
    <xf numFmtId="9" fontId="6" fillId="0" borderId="1" xfId="4" applyFont="1" applyFill="1" applyBorder="1" applyAlignment="1">
      <alignment horizontal="center" vertical="center" wrapText="1"/>
    </xf>
    <xf numFmtId="9" fontId="10" fillId="0" borderId="1" xfId="4" applyFont="1" applyFill="1" applyBorder="1" applyAlignment="1">
      <alignment horizontal="center" vertical="center" wrapText="1"/>
    </xf>
    <xf numFmtId="9" fontId="6" fillId="0" borderId="1" xfId="4" applyFont="1" applyFill="1" applyBorder="1" applyAlignment="1">
      <alignment horizontal="right" vertical="center" wrapText="1"/>
    </xf>
    <xf numFmtId="0" fontId="6" fillId="0" borderId="1" xfId="0" applyFont="1" applyFill="1" applyBorder="1" applyAlignment="1">
      <alignment horizontal="right" vertical="center" wrapText="1"/>
    </xf>
    <xf numFmtId="10" fontId="10" fillId="0" borderId="1" xfId="4" applyNumberFormat="1" applyFont="1" applyFill="1" applyBorder="1" applyAlignment="1">
      <alignment horizontal="right" vertical="center" wrapText="1"/>
    </xf>
    <xf numFmtId="0" fontId="27" fillId="6" borderId="1" xfId="0" applyFont="1" applyFill="1" applyBorder="1" applyAlignment="1">
      <alignment horizontal="right" vertical="center" wrapText="1"/>
    </xf>
    <xf numFmtId="9" fontId="6" fillId="0" borderId="1" xfId="4" applyFont="1" applyFill="1" applyBorder="1" applyAlignment="1">
      <alignment horizontal="right" vertical="center" wrapText="1"/>
    </xf>
    <xf numFmtId="0" fontId="26"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10" fontId="10" fillId="0" borderId="1" xfId="4" applyNumberFormat="1" applyFont="1" applyFill="1" applyBorder="1" applyAlignment="1">
      <alignment horizontal="right" vertical="center" wrapText="1"/>
    </xf>
    <xf numFmtId="0" fontId="27" fillId="0" borderId="1" xfId="0" applyFont="1" applyFill="1" applyBorder="1" applyAlignment="1">
      <alignment horizontal="right" vertical="center" wrapText="1"/>
    </xf>
    <xf numFmtId="9" fontId="27" fillId="0" borderId="1" xfId="4" applyFont="1" applyFill="1" applyBorder="1" applyAlignment="1">
      <alignment horizontal="right" vertical="center" wrapText="1"/>
    </xf>
    <xf numFmtId="0" fontId="6" fillId="0" borderId="1" xfId="4" applyNumberFormat="1" applyFont="1" applyFill="1" applyBorder="1" applyAlignment="1">
      <alignment horizontal="right" vertical="center" wrapText="1"/>
    </xf>
    <xf numFmtId="9" fontId="6" fillId="0" borderId="1" xfId="4" applyNumberFormat="1" applyFont="1" applyFill="1" applyBorder="1" applyAlignment="1">
      <alignment horizontal="right" vertical="center" wrapText="1"/>
    </xf>
    <xf numFmtId="0" fontId="27" fillId="0" borderId="1" xfId="4" applyNumberFormat="1" applyFont="1" applyFill="1" applyBorder="1" applyAlignment="1">
      <alignment horizontal="right" vertical="center" wrapText="1"/>
    </xf>
    <xf numFmtId="0" fontId="10" fillId="0" borderId="1" xfId="4" applyNumberFormat="1" applyFont="1" applyFill="1" applyBorder="1" applyAlignment="1">
      <alignment horizontal="right" vertical="center" wrapText="1"/>
    </xf>
    <xf numFmtId="9" fontId="6" fillId="0" borderId="8" xfId="4" applyNumberFormat="1" applyFont="1" applyFill="1" applyBorder="1" applyAlignment="1">
      <alignment horizontal="right" vertical="center" wrapText="1"/>
    </xf>
    <xf numFmtId="0" fontId="6" fillId="0" borderId="1" xfId="0" applyFont="1" applyBorder="1" applyAlignment="1">
      <alignment horizontal="center" vertical="center" wrapText="1"/>
    </xf>
    <xf numFmtId="9" fontId="6" fillId="0" borderId="1" xfId="4"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4" applyFont="1" applyFill="1" applyBorder="1" applyAlignment="1">
      <alignment horizontal="center" vertical="center" wrapText="1"/>
    </xf>
    <xf numFmtId="9" fontId="6"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9" fontId="21" fillId="0" borderId="1" xfId="4" applyFont="1" applyFill="1" applyBorder="1" applyAlignment="1">
      <alignment horizontal="center" vertical="center" wrapText="1"/>
    </xf>
    <xf numFmtId="10" fontId="10" fillId="0" borderId="1" xfId="4" applyNumberFormat="1" applyFont="1" applyFill="1" applyBorder="1" applyAlignment="1">
      <alignment horizontal="center" vertical="center" wrapText="1"/>
    </xf>
    <xf numFmtId="0" fontId="26" fillId="0" borderId="1" xfId="0" applyFont="1" applyFill="1" applyBorder="1" applyAlignment="1">
      <alignment horizontal="center" vertical="center" textRotation="90" wrapText="1"/>
    </xf>
    <xf numFmtId="0" fontId="0" fillId="0" borderId="1" xfId="0" applyFont="1" applyFill="1" applyBorder="1" applyAlignment="1">
      <alignment vertical="center"/>
    </xf>
    <xf numFmtId="0" fontId="6"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9" fillId="0" borderId="1" xfId="3" applyFill="1" applyBorder="1" applyAlignment="1">
      <alignment horizontal="center" vertical="center" wrapText="1"/>
    </xf>
    <xf numFmtId="9" fontId="7"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4"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Alignment="1">
      <alignment vertical="top"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9" fontId="6" fillId="0" borderId="1" xfId="0" applyNumberFormat="1" applyFont="1" applyFill="1" applyBorder="1" applyAlignment="1">
      <alignment horizontal="right" vertical="center" wrapText="1"/>
    </xf>
    <xf numFmtId="0" fontId="10" fillId="0" borderId="9" xfId="0" applyFont="1" applyFill="1" applyBorder="1" applyAlignment="1">
      <alignment horizontal="left" vertical="center" wrapText="1"/>
    </xf>
    <xf numFmtId="0" fontId="18" fillId="0" borderId="1" xfId="0" applyFont="1" applyFill="1" applyBorder="1" applyAlignment="1">
      <alignment horizontal="center" vertical="center"/>
    </xf>
    <xf numFmtId="0" fontId="17" fillId="0" borderId="1" xfId="0" applyFont="1" applyFill="1" applyBorder="1" applyAlignment="1">
      <alignment vertical="center" wrapText="1"/>
    </xf>
    <xf numFmtId="0" fontId="20" fillId="0" borderId="1" xfId="3" applyFont="1" applyFill="1" applyBorder="1" applyAlignment="1">
      <alignment horizontal="left" vertical="center" wrapText="1"/>
    </xf>
    <xf numFmtId="0" fontId="17" fillId="0" borderId="1" xfId="4" applyNumberFormat="1" applyFont="1" applyFill="1" applyBorder="1" applyAlignment="1">
      <alignment horizontal="right" vertical="center" wrapText="1"/>
    </xf>
    <xf numFmtId="0" fontId="17" fillId="0" borderId="1" xfId="0" applyFont="1" applyFill="1" applyBorder="1" applyAlignment="1">
      <alignment horizontal="right" vertical="center" wrapText="1"/>
    </xf>
    <xf numFmtId="1" fontId="17" fillId="0" borderId="1" xfId="4" applyNumberFormat="1" applyFont="1" applyFill="1" applyBorder="1" applyAlignment="1">
      <alignment horizontal="right" vertical="center" wrapText="1"/>
    </xf>
  </cellXfs>
  <cellStyles count="5">
    <cellStyle name="Hipervínculo" xfId="3" builtinId="8"/>
    <cellStyle name="Normal" xfId="0" builtinId="0"/>
    <cellStyle name="Normal 2" xfId="1"/>
    <cellStyle name="Porcentaje" xfId="4"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1150326</xdr:colOff>
      <xdr:row>9</xdr:row>
      <xdr:rowOff>300405</xdr:rowOff>
    </xdr:from>
    <xdr:ext cx="1897673" cy="329711"/>
    <mc:AlternateContent xmlns:mc="http://schemas.openxmlformats.org/markup-compatibility/2006" xmlns:a14="http://schemas.microsoft.com/office/drawing/2010/main">
      <mc:Choice Requires="a14">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𝐸𝑗𝑒𝑟𝑐𝑖𝑐𝑖𝑜𝑠</m:t>
                        </m:r>
                        <m:r>
                          <a:rPr lang="es-MX" sz="900" b="0" i="1">
                            <a:latin typeface="Cambria Math"/>
                          </a:rPr>
                          <m:t> </m:t>
                        </m:r>
                        <m:r>
                          <a:rPr lang="es-MX" sz="900" b="0" i="1">
                            <a:latin typeface="Cambria Math"/>
                          </a:rPr>
                          <m:t>𝑎𝑡𝑒𝑛𝑑𝑖𝑑𝑜𝑠</m:t>
                        </m:r>
                      </m:num>
                      <m:den>
                        <m:r>
                          <a:rPr lang="es-MX" sz="900" b="0" i="1">
                            <a:latin typeface="Cambria Math"/>
                          </a:rPr>
                          <m:t>𝐸𝑗𝑒𝑟𝑐𝑖𝑐𝑖𝑜𝑠</m:t>
                        </m:r>
                        <m:r>
                          <a:rPr lang="es-MX" sz="900" b="0" i="1">
                            <a:latin typeface="Cambria Math"/>
                          </a:rPr>
                          <m:t> </m:t>
                        </m:r>
                        <m:r>
                          <a:rPr lang="es-MX" sz="900" b="0" i="1">
                            <a:latin typeface="Cambria Math"/>
                          </a:rPr>
                          <m:t>𝑠𝑜𝑙𝑖𝑐𝑖𝑡𝑎𝑑𝑜𝑠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2" name="1 CuadroTexto"/>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𝐸𝑗𝑒𝑟𝑐𝑖𝑐𝑖𝑜𝑠 𝑎𝑡𝑒𝑛𝑑𝑖𝑑𝑜𝑠)/(𝐸𝑗𝑒𝑟𝑐𝑖𝑐𝑖𝑜𝑠 𝑠𝑜𝑙𝑖𝑐𝑖𝑡𝑎𝑑𝑜𝑠) (100)</a:t>
              </a:r>
              <a:endParaRPr lang="es-MX" sz="900" b="0"/>
            </a:p>
          </xdr:txBody>
        </xdr:sp>
      </mc:Fallback>
    </mc:AlternateContent>
    <xdr:clientData/>
  </xdr:oneCellAnchor>
  <xdr:oneCellAnchor>
    <xdr:from>
      <xdr:col>2</xdr:col>
      <xdr:colOff>0</xdr:colOff>
      <xdr:row>10</xdr:row>
      <xdr:rowOff>300403</xdr:rowOff>
    </xdr:from>
    <xdr:ext cx="1897673" cy="329711"/>
    <mc:AlternateContent xmlns:mc="http://schemas.openxmlformats.org/markup-compatibility/2006" xmlns:a14="http://schemas.microsoft.com/office/drawing/2010/main">
      <mc:Choice Requires="a14">
        <xdr:sp macro="" textlink="">
          <xdr:nvSpPr>
            <xdr:cNvPr id="3" name="2 CuadroTexto">
              <a:extLst>
                <a:ext uri="{FF2B5EF4-FFF2-40B4-BE49-F238E27FC236}">
                  <a16:creationId xmlns:a16="http://schemas.microsoft.com/office/drawing/2014/main" xmlns="" id="{00000000-0008-0000-0000-000003000000}"/>
                </a:ext>
              </a:extLst>
            </xdr:cNvPr>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𝐸𝑞𝑢𝑖𝑝𝑜𝑠</m:t>
                        </m:r>
                        <m:r>
                          <a:rPr lang="es-MX" sz="900" b="0" i="1">
                            <a:latin typeface="Cambria Math"/>
                          </a:rPr>
                          <m:t> </m:t>
                        </m:r>
                        <m:r>
                          <a:rPr lang="es-MX" sz="900" b="0" i="1">
                            <a:latin typeface="Cambria Math"/>
                          </a:rPr>
                          <m:t>𝑓𝑢𝑛𝑐𝑖𝑜𝑛𝑎𝑛𝑑𝑜</m:t>
                        </m:r>
                      </m:num>
                      <m:den>
                        <m:r>
                          <a:rPr lang="es-MX" sz="900" b="0" i="1">
                            <a:latin typeface="Cambria Math"/>
                          </a:rPr>
                          <m:t>𝐸𝑞𝑢𝑖𝑝𝑜𝑠</m:t>
                        </m:r>
                        <m:r>
                          <a:rPr lang="es-MX" sz="900" b="0" i="1">
                            <a:latin typeface="Cambria Math"/>
                          </a:rPr>
                          <m:t> </m:t>
                        </m:r>
                        <m:r>
                          <a:rPr lang="es-MX" sz="900" b="0" i="1">
                            <a:latin typeface="Cambria Math"/>
                          </a:rPr>
                          <m:t>𝑎𝑢𝑡𝑜𝑟𝑖𝑧𝑎𝑑𝑜𝑠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3" name="2 CuadroTexto"/>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𝐸𝑞𝑢𝑖𝑝𝑜𝑠 𝑓𝑢𝑛𝑐𝑖𝑜𝑛𝑎𝑛𝑑𝑜)/(𝐸𝑞𝑢𝑖𝑝𝑜𝑠 𝑎𝑢𝑡𝑜𝑟𝑖𝑧𝑎𝑑𝑜𝑠) (100)</a:t>
              </a:r>
              <a:endParaRPr lang="es-MX" sz="900" b="0"/>
            </a:p>
          </xdr:txBody>
        </xdr:sp>
      </mc:Fallback>
    </mc:AlternateContent>
    <xdr:clientData/>
  </xdr:oneCellAnchor>
  <xdr:oneCellAnchor>
    <xdr:from>
      <xdr:col>2</xdr:col>
      <xdr:colOff>954</xdr:colOff>
      <xdr:row>4</xdr:row>
      <xdr:rowOff>303269</xdr:rowOff>
    </xdr:from>
    <xdr:ext cx="1897673" cy="329711"/>
    <mc:AlternateContent xmlns:mc="http://schemas.openxmlformats.org/markup-compatibility/2006" xmlns:a14="http://schemas.microsoft.com/office/drawing/2010/main">
      <mc:Choice Requires="a14">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𝑃𝑒𝑟𝑠𝑜𝑛𝑎𝑙</m:t>
                        </m:r>
                        <m:r>
                          <a:rPr lang="es-MX" sz="900" b="0" i="1">
                            <a:latin typeface="Cambria Math"/>
                          </a:rPr>
                          <m:t> </m:t>
                        </m:r>
                        <m:r>
                          <a:rPr lang="es-MX" sz="900" b="0" i="1">
                            <a:latin typeface="Cambria Math"/>
                          </a:rPr>
                          <m:t>𝑐𝑎𝑝𝑎𝑐𝑖𝑡𝑎𝑑𝑜</m:t>
                        </m:r>
                      </m:num>
                      <m:den>
                        <m:r>
                          <a:rPr lang="es-MX" sz="900" b="0" i="1">
                            <a:latin typeface="Cambria Math"/>
                          </a:rPr>
                          <m:t>𝑃𝑒𝑟𝑠𝑜𝑛𝑎𝑙</m:t>
                        </m:r>
                        <m:r>
                          <a:rPr lang="es-MX" sz="900" b="0" i="1">
                            <a:latin typeface="Cambria Math"/>
                          </a:rPr>
                          <m:t> </m:t>
                        </m:r>
                        <m:r>
                          <a:rPr lang="es-MX" sz="900" b="0" i="1">
                            <a:latin typeface="Cambria Math"/>
                          </a:rPr>
                          <m:t>𝑟𝑒𝑞𝑢𝑒𝑟𝑖𝑑𝑜</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 name="3 CuadroTexto"/>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𝑃𝑒𝑟𝑠𝑜𝑛𝑎𝑙 𝑐𝑎𝑝𝑎𝑐𝑖𝑡𝑎𝑑𝑜)/(𝑃𝑒𝑟𝑠𝑜𝑛𝑎𝑙 𝑟𝑒𝑞𝑢𝑒𝑟𝑖𝑑𝑜) (100)</a:t>
              </a:r>
              <a:endParaRPr lang="es-MX" sz="900" b="0"/>
            </a:p>
          </xdr:txBody>
        </xdr:sp>
      </mc:Fallback>
    </mc:AlternateContent>
    <xdr:clientData/>
  </xdr:oneCellAnchor>
  <xdr:twoCellAnchor editAs="oneCell">
    <xdr:from>
      <xdr:col>0</xdr:col>
      <xdr:colOff>57954</xdr:colOff>
      <xdr:row>0</xdr:row>
      <xdr:rowOff>0</xdr:rowOff>
    </xdr:from>
    <xdr:to>
      <xdr:col>2</xdr:col>
      <xdr:colOff>508</xdr:colOff>
      <xdr:row>0</xdr:row>
      <xdr:rowOff>938198</xdr:rowOff>
    </xdr:to>
    <xdr:pic>
      <xdr:nvPicPr>
        <xdr:cNvPr id="5" name="4 Imagen" descr="Instituto Electoral y de Participación Ciudadana de Jalisco">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54" y="0"/>
          <a:ext cx="1809454" cy="938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5734</xdr:colOff>
      <xdr:row>2</xdr:row>
      <xdr:rowOff>779522</xdr:rowOff>
    </xdr:from>
    <xdr:ext cx="1897673" cy="329711"/>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a16="http://schemas.microsoft.com/office/drawing/2014/main" xmlns="" id="{00000000-0008-0000-0000-000006000000}"/>
                </a:ext>
              </a:extLst>
            </xdr:cNvPr>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𝑆𝑒𝑑𝑒𝑠</m:t>
                        </m:r>
                        <m:r>
                          <a:rPr lang="es-MX" sz="900" b="0" i="1">
                            <a:latin typeface="Cambria Math"/>
                          </a:rPr>
                          <m:t> </m:t>
                        </m:r>
                        <m:r>
                          <a:rPr lang="es-MX" sz="900" b="0" i="1">
                            <a:latin typeface="Cambria Math"/>
                          </a:rPr>
                          <m:t>𝑓𝑢𝑛𝑐𝑖𝑜𝑛𝑎𝑙𝑒𝑠</m:t>
                        </m:r>
                      </m:num>
                      <m:den>
                        <m:r>
                          <a:rPr lang="es-MX" sz="900" b="0" i="1">
                            <a:latin typeface="Cambria Math"/>
                          </a:rPr>
                          <m:t>𝑆𝑒𝑑𝑒𝑠</m:t>
                        </m:r>
                        <m:r>
                          <a:rPr lang="es-MX" sz="900" b="0" i="1">
                            <a:latin typeface="Cambria Math"/>
                          </a:rPr>
                          <m:t> </m:t>
                        </m:r>
                        <m:r>
                          <a:rPr lang="es-MX" sz="900" b="0" i="1">
                            <a:latin typeface="Cambria Math"/>
                          </a:rPr>
                          <m:t>𝑟𝑒𝑞𝑢𝑒𝑟𝑖𝑑𝑎𝑠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6" name="5 CuadroTexto"/>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𝑆𝑒𝑑𝑒𝑠 𝑓𝑢𝑛𝑐𝑖𝑜𝑛𝑎𝑙𝑒𝑠)/(𝑆𝑒𝑑𝑒𝑠 𝑟𝑒𝑞𝑢𝑒𝑟𝑖𝑑𝑎𝑠) (100)</a:t>
              </a:r>
              <a:endParaRPr lang="es-MX" sz="900" b="0"/>
            </a:p>
          </xdr:txBody>
        </xdr:sp>
      </mc:Fallback>
    </mc:AlternateContent>
    <xdr:clientData/>
  </xdr:oneCellAnchor>
  <xdr:oneCellAnchor>
    <xdr:from>
      <xdr:col>2</xdr:col>
      <xdr:colOff>57978</xdr:colOff>
      <xdr:row>3</xdr:row>
      <xdr:rowOff>331622</xdr:rowOff>
    </xdr:from>
    <xdr:ext cx="1897673" cy="329711"/>
    <mc:AlternateContent xmlns:mc="http://schemas.openxmlformats.org/markup-compatibility/2006" xmlns:a14="http://schemas.microsoft.com/office/drawing/2010/main">
      <mc:Choice Requires="a14">
        <xdr:sp macro="" textlink="">
          <xdr:nvSpPr>
            <xdr:cNvPr id="7" name="6 CuadroTexto">
              <a:extLst>
                <a:ext uri="{FF2B5EF4-FFF2-40B4-BE49-F238E27FC236}">
                  <a16:creationId xmlns:a16="http://schemas.microsoft.com/office/drawing/2014/main" xmlns="" id="{00000000-0008-0000-0000-000007000000}"/>
                </a:ext>
              </a:extLst>
            </xdr:cNvPr>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𝑃𝑎𝑞𝑢𝑒𝑡𝑒𝑠</m:t>
                        </m:r>
                        <m:r>
                          <a:rPr lang="es-MX" sz="900" b="0" i="1">
                            <a:latin typeface="Cambria Math"/>
                          </a:rPr>
                          <m:t> </m:t>
                        </m:r>
                        <m:r>
                          <a:rPr lang="es-MX" sz="900" b="0" i="1">
                            <a:latin typeface="Cambria Math"/>
                          </a:rPr>
                          <m:t>𝑟𝑒h𝑎𝑏𝑖𝑙𝑖𝑡𝑎𝑑𝑜𝑠</m:t>
                        </m:r>
                      </m:num>
                      <m:den>
                        <m:r>
                          <a:rPr lang="es-MX" sz="900" b="0" i="1">
                            <a:latin typeface="Cambria Math"/>
                          </a:rPr>
                          <m:t>𝑃𝑎𝑞𝑢𝑒𝑡𝑒𝑠</m:t>
                        </m:r>
                        <m:r>
                          <a:rPr lang="es-MX" sz="900" b="0" i="1">
                            <a:latin typeface="Cambria Math"/>
                          </a:rPr>
                          <m:t> </m:t>
                        </m:r>
                        <m:r>
                          <a:rPr lang="es-MX" sz="900" b="0" i="1">
                            <a:latin typeface="Cambria Math"/>
                          </a:rPr>
                          <m:t>𝑟𝑒𝑐𝑢𝑝𝑒𝑟𝑎𝑑𝑜𝑠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7" name="6 CuadroTexto"/>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𝑃𝑎𝑞𝑢𝑒𝑡𝑒𝑠 𝑟𝑒ℎ𝑎𝑏𝑖𝑙𝑖𝑡𝑎𝑑𝑜𝑠)/(𝑃𝑎𝑞𝑢𝑒𝑡𝑒𝑠 𝑟𝑒𝑐𝑢𝑝𝑒𝑟𝑎𝑑𝑜𝑠) (100)</a:t>
              </a:r>
              <a:endParaRPr lang="es-MX" sz="900" b="0"/>
            </a:p>
          </xdr:txBody>
        </xdr:sp>
      </mc:Fallback>
    </mc:AlternateContent>
    <xdr:clientData/>
  </xdr:oneCellAnchor>
  <xdr:oneCellAnchor>
    <xdr:from>
      <xdr:col>2</xdr:col>
      <xdr:colOff>66261</xdr:colOff>
      <xdr:row>11</xdr:row>
      <xdr:rowOff>303271</xdr:rowOff>
    </xdr:from>
    <xdr:ext cx="1897673" cy="329711"/>
    <mc:AlternateContent xmlns:mc="http://schemas.openxmlformats.org/markup-compatibility/2006" xmlns:a14="http://schemas.microsoft.com/office/drawing/2010/main">
      <mc:Choice Requires="a14">
        <xdr:sp macro="" textlink="">
          <xdr:nvSpPr>
            <xdr:cNvPr id="8" name="7 CuadroTexto">
              <a:extLst>
                <a:ext uri="{FF2B5EF4-FFF2-40B4-BE49-F238E27FC236}">
                  <a16:creationId xmlns:a16="http://schemas.microsoft.com/office/drawing/2014/main" xmlns="" id="{00000000-0008-0000-0000-000008000000}"/>
                </a:ext>
              </a:extLst>
            </xdr:cNvPr>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𝐹𝑜𝑙𝑖𝑜𝑠</m:t>
                        </m:r>
                        <m:r>
                          <a:rPr lang="es-MX" sz="900" b="0" i="1">
                            <a:latin typeface="Cambria Math"/>
                          </a:rPr>
                          <m:t> </m:t>
                        </m:r>
                        <m:r>
                          <a:rPr lang="es-MX" sz="900" b="0" i="1">
                            <a:latin typeface="Cambria Math"/>
                          </a:rPr>
                          <m:t>𝑎𝑡𝑒𝑛𝑑𝑖𝑑𝑜𝑠</m:t>
                        </m:r>
                      </m:num>
                      <m:den>
                        <m:r>
                          <a:rPr lang="es-MX" sz="900" b="0" i="1">
                            <a:latin typeface="Cambria Math"/>
                          </a:rPr>
                          <m:t>𝐹𝑜𝑙𝑖𝑜𝑠</m:t>
                        </m:r>
                        <m:r>
                          <a:rPr lang="es-MX" sz="900" b="0" i="1">
                            <a:latin typeface="Cambria Math"/>
                          </a:rPr>
                          <m:t> </m:t>
                        </m:r>
                        <m:r>
                          <a:rPr lang="es-MX" sz="900" b="0" i="1">
                            <a:latin typeface="Cambria Math"/>
                          </a:rPr>
                          <m:t>𝑟𝑒𝑐𝑖𝑏𝑖𝑑𝑜𝑠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8" name="7 CuadroTexto"/>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𝐹𝑜𝑙𝑖𝑜𝑠 𝑎𝑡𝑒𝑛𝑑𝑖𝑑𝑜𝑠)/(𝐹𝑜𝑙𝑖𝑜𝑠 𝑟𝑒𝑐𝑖𝑏𝑖𝑑𝑜𝑠) (100)</a:t>
              </a:r>
              <a:endParaRPr lang="es-MX" sz="900" b="0"/>
            </a:p>
          </xdr:txBody>
        </xdr:sp>
      </mc:Fallback>
    </mc:AlternateContent>
    <xdr:clientData/>
  </xdr:oneCellAnchor>
  <xdr:oneCellAnchor>
    <xdr:from>
      <xdr:col>2</xdr:col>
      <xdr:colOff>66261</xdr:colOff>
      <xdr:row>12</xdr:row>
      <xdr:rowOff>296899</xdr:rowOff>
    </xdr:from>
    <xdr:ext cx="1897673" cy="329711"/>
    <mc:AlternateContent xmlns:mc="http://schemas.openxmlformats.org/markup-compatibility/2006" xmlns:a14="http://schemas.microsoft.com/office/drawing/2010/main">
      <mc:Choice Requires="a14">
        <xdr:sp macro="" textlink="">
          <xdr:nvSpPr>
            <xdr:cNvPr id="9" name="8 CuadroTexto">
              <a:extLst>
                <a:ext uri="{FF2B5EF4-FFF2-40B4-BE49-F238E27FC236}">
                  <a16:creationId xmlns:a16="http://schemas.microsoft.com/office/drawing/2014/main" xmlns="" id="{00000000-0008-0000-0000-000009000000}"/>
                </a:ext>
              </a:extLst>
            </xdr:cNvPr>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𝑅𝑒𝑠𝑜𝑙𝑢𝑐𝑖𝑜𝑛𝑒𝑠</m:t>
                        </m:r>
                      </m:num>
                      <m:den>
                        <m:r>
                          <a:rPr lang="es-MX" sz="900" b="0" i="1">
                            <a:latin typeface="Cambria Math"/>
                          </a:rPr>
                          <m:t>𝐷𝑒𝑛𝑢𝑛𝑐𝑖𝑎𝑠</m:t>
                        </m:r>
                        <m:r>
                          <a:rPr lang="es-MX" sz="900" b="0" i="1">
                            <a:latin typeface="Cambria Math"/>
                          </a:rPr>
                          <m:t> </m:t>
                        </m:r>
                        <m:r>
                          <a:rPr lang="es-MX" sz="900" b="0" i="1">
                            <a:latin typeface="Cambria Math"/>
                          </a:rPr>
                          <m:t>𝑝𝑟𝑒𝑠𝑒𝑛𝑡𝑎𝑑𝑎𝑠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9" name="8 CuadroTexto"/>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𝑅𝑒𝑠𝑜𝑙𝑢𝑐𝑖𝑜𝑛𝑒𝑠/(𝐷𝑒𝑛𝑢𝑛𝑐𝑖𝑎𝑠 𝑝𝑟𝑒𝑠𝑒𝑛𝑡𝑎𝑑𝑎𝑠) (100)</a:t>
              </a:r>
              <a:endParaRPr lang="es-MX" sz="900" b="0"/>
            </a:p>
          </xdr:txBody>
        </xdr:sp>
      </mc:Fallback>
    </mc:AlternateContent>
    <xdr:clientData/>
  </xdr:oneCellAnchor>
  <xdr:oneCellAnchor>
    <xdr:from>
      <xdr:col>2</xdr:col>
      <xdr:colOff>74544</xdr:colOff>
      <xdr:row>13</xdr:row>
      <xdr:rowOff>282245</xdr:rowOff>
    </xdr:from>
    <xdr:ext cx="1897673" cy="329711"/>
    <mc:AlternateContent xmlns:mc="http://schemas.openxmlformats.org/markup-compatibility/2006" xmlns:a14="http://schemas.microsoft.com/office/drawing/2010/main">
      <mc:Choice Requires="a14">
        <xdr:sp macro="" textlink="">
          <xdr:nvSpPr>
            <xdr:cNvPr id="10" name="9 CuadroTexto">
              <a:extLst>
                <a:ext uri="{FF2B5EF4-FFF2-40B4-BE49-F238E27FC236}">
                  <a16:creationId xmlns:a16="http://schemas.microsoft.com/office/drawing/2014/main" xmlns="" id="{00000000-0008-0000-0000-00000A000000}"/>
                </a:ext>
              </a:extLst>
            </xdr:cNvPr>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0" name="9 CuadroTexto"/>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14</xdr:row>
      <xdr:rowOff>285114</xdr:rowOff>
    </xdr:from>
    <xdr:ext cx="1897673" cy="329711"/>
    <mc:AlternateContent xmlns:mc="http://schemas.openxmlformats.org/markup-compatibility/2006" xmlns:a14="http://schemas.microsoft.com/office/drawing/2010/main">
      <mc:Choice Requires="a14">
        <xdr:sp macro="" textlink="">
          <xdr:nvSpPr>
            <xdr:cNvPr id="11" name="10 CuadroTexto">
              <a:extLst>
                <a:ext uri="{FF2B5EF4-FFF2-40B4-BE49-F238E27FC236}">
                  <a16:creationId xmlns:a16="http://schemas.microsoft.com/office/drawing/2014/main" xmlns="" id="{00000000-0008-0000-0000-00000B000000}"/>
                </a:ext>
              </a:extLst>
            </xdr:cNvPr>
            <xdr:cNvSpPr txBox="1"/>
          </xdr:nvSpPr>
          <xdr:spPr>
            <a:xfrm>
              <a:off x="1921565" y="6008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1" name="10 CuadroTexto"/>
            <xdr:cNvSpPr txBox="1"/>
          </xdr:nvSpPr>
          <xdr:spPr>
            <a:xfrm>
              <a:off x="1921565" y="6008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oneCellAnchor>
    <xdr:from>
      <xdr:col>2</xdr:col>
      <xdr:colOff>74544</xdr:colOff>
      <xdr:row>15</xdr:row>
      <xdr:rowOff>274919</xdr:rowOff>
    </xdr:from>
    <xdr:ext cx="1897673" cy="329711"/>
    <mc:AlternateContent xmlns:mc="http://schemas.openxmlformats.org/markup-compatibility/2006" xmlns:a14="http://schemas.microsoft.com/office/drawing/2010/main">
      <mc:Choice Requires="a14">
        <xdr:sp macro="" textlink="">
          <xdr:nvSpPr>
            <xdr:cNvPr id="12" name="11 CuadroTexto">
              <a:extLst>
                <a:ext uri="{FF2B5EF4-FFF2-40B4-BE49-F238E27FC236}">
                  <a16:creationId xmlns:a16="http://schemas.microsoft.com/office/drawing/2014/main" xmlns="" id="{00000000-0008-0000-0000-00000C000000}"/>
                </a:ext>
              </a:extLst>
            </xdr:cNvPr>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2" name="11 CuadroTexto"/>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16</xdr:row>
      <xdr:rowOff>273963</xdr:rowOff>
    </xdr:from>
    <xdr:ext cx="1897673" cy="329711"/>
    <mc:AlternateContent xmlns:mc="http://schemas.openxmlformats.org/markup-compatibility/2006" xmlns:a14="http://schemas.microsoft.com/office/drawing/2010/main">
      <mc:Choice Requires="a14">
        <xdr:sp macro="" textlink="">
          <xdr:nvSpPr>
            <xdr:cNvPr id="13" name="12 CuadroTexto">
              <a:extLst>
                <a:ext uri="{FF2B5EF4-FFF2-40B4-BE49-F238E27FC236}">
                  <a16:creationId xmlns:a16="http://schemas.microsoft.com/office/drawing/2014/main" xmlns="" id="{00000000-0008-0000-0000-00000D000000}"/>
                </a:ext>
              </a:extLst>
            </xdr:cNvPr>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3" name="12 CuadroTexto"/>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1150326</xdr:colOff>
      <xdr:row>9</xdr:row>
      <xdr:rowOff>300405</xdr:rowOff>
    </xdr:from>
    <xdr:ext cx="1897673" cy="329711"/>
    <mc:AlternateContent xmlns:mc="http://schemas.openxmlformats.org/markup-compatibility/2006" xmlns:a14="http://schemas.microsoft.com/office/drawing/2010/main">
      <mc:Choice Requires="a14">
        <xdr:sp macro="" textlink="">
          <xdr:nvSpPr>
            <xdr:cNvPr id="2" name="1 CuadroTexto">
              <a:extLst>
                <a:ext uri="{FF2B5EF4-FFF2-40B4-BE49-F238E27FC236}">
                  <a16:creationId xmlns:a16="http://schemas.microsoft.com/office/drawing/2014/main" xmlns="" id="{00000000-0008-0000-0100-000002000000}"/>
                </a:ext>
              </a:extLst>
            </xdr:cNvPr>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𝐸𝑗𝑒𝑟𝑐𝑖𝑐𝑖𝑜𝑠</m:t>
                        </m:r>
                        <m:r>
                          <a:rPr lang="es-MX" sz="900" b="0" i="1">
                            <a:latin typeface="Cambria Math"/>
                          </a:rPr>
                          <m:t> </m:t>
                        </m:r>
                        <m:r>
                          <a:rPr lang="es-MX" sz="900" b="0" i="1">
                            <a:latin typeface="Cambria Math"/>
                          </a:rPr>
                          <m:t>𝑎𝑡𝑒𝑛𝑑𝑖𝑑𝑜𝑠</m:t>
                        </m:r>
                      </m:num>
                      <m:den>
                        <m:r>
                          <a:rPr lang="es-MX" sz="900" b="0" i="1">
                            <a:latin typeface="Cambria Math"/>
                          </a:rPr>
                          <m:t>𝐸𝑗𝑒𝑟𝑐𝑖𝑐𝑖𝑜𝑠</m:t>
                        </m:r>
                        <m:r>
                          <a:rPr lang="es-MX" sz="900" b="0" i="1">
                            <a:latin typeface="Cambria Math"/>
                          </a:rPr>
                          <m:t> </m:t>
                        </m:r>
                        <m:r>
                          <a:rPr lang="es-MX" sz="900" b="0" i="1">
                            <a:latin typeface="Cambria Math"/>
                          </a:rPr>
                          <m:t>𝑠𝑜𝑙𝑖𝑐𝑖𝑡𝑎𝑑𝑜𝑠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2" name="1 CuadroTexto"/>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𝐸𝑗𝑒𝑟𝑐𝑖𝑐𝑖𝑜𝑠 𝑎𝑡𝑒𝑛𝑑𝑖𝑑𝑜𝑠)/(𝐸𝑗𝑒𝑟𝑐𝑖𝑐𝑖𝑜𝑠 𝑠𝑜𝑙𝑖𝑐𝑖𝑡𝑎𝑑𝑜𝑠) (100)</a:t>
              </a:r>
              <a:endParaRPr lang="es-MX" sz="900" b="0"/>
            </a:p>
          </xdr:txBody>
        </xdr:sp>
      </mc:Fallback>
    </mc:AlternateContent>
    <xdr:clientData/>
  </xdr:oneCellAnchor>
  <xdr:oneCellAnchor>
    <xdr:from>
      <xdr:col>2</xdr:col>
      <xdr:colOff>0</xdr:colOff>
      <xdr:row>10</xdr:row>
      <xdr:rowOff>300403</xdr:rowOff>
    </xdr:from>
    <xdr:ext cx="1897673" cy="329711"/>
    <mc:AlternateContent xmlns:mc="http://schemas.openxmlformats.org/markup-compatibility/2006" xmlns:a14="http://schemas.microsoft.com/office/drawing/2010/main">
      <mc:Choice Requires="a14">
        <xdr:sp macro="" textlink="">
          <xdr:nvSpPr>
            <xdr:cNvPr id="3" name="2 CuadroTexto">
              <a:extLst>
                <a:ext uri="{FF2B5EF4-FFF2-40B4-BE49-F238E27FC236}">
                  <a16:creationId xmlns:a16="http://schemas.microsoft.com/office/drawing/2014/main" xmlns="" id="{00000000-0008-0000-0100-000003000000}"/>
                </a:ext>
              </a:extLst>
            </xdr:cNvPr>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𝐸𝑞𝑢𝑖𝑝𝑜𝑠</m:t>
                        </m:r>
                        <m:r>
                          <a:rPr lang="es-MX" sz="900" b="0" i="1">
                            <a:latin typeface="Cambria Math"/>
                          </a:rPr>
                          <m:t> </m:t>
                        </m:r>
                        <m:r>
                          <a:rPr lang="es-MX" sz="900" b="0" i="1">
                            <a:latin typeface="Cambria Math"/>
                          </a:rPr>
                          <m:t>𝑓𝑢𝑛𝑐𝑖𝑜𝑛𝑎𝑛𝑑𝑜</m:t>
                        </m:r>
                      </m:num>
                      <m:den>
                        <m:r>
                          <a:rPr lang="es-MX" sz="900" b="0" i="1">
                            <a:latin typeface="Cambria Math"/>
                          </a:rPr>
                          <m:t>𝐸𝑞𝑢𝑖𝑝𝑜𝑠</m:t>
                        </m:r>
                        <m:r>
                          <a:rPr lang="es-MX" sz="900" b="0" i="1">
                            <a:latin typeface="Cambria Math"/>
                          </a:rPr>
                          <m:t> </m:t>
                        </m:r>
                        <m:r>
                          <a:rPr lang="es-MX" sz="900" b="0" i="1">
                            <a:latin typeface="Cambria Math"/>
                          </a:rPr>
                          <m:t>𝑎𝑢𝑡𝑜𝑟𝑖𝑧𝑎𝑑𝑜𝑠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3" name="2 CuadroTexto"/>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𝐸𝑞𝑢𝑖𝑝𝑜𝑠 𝑓𝑢𝑛𝑐𝑖𝑜𝑛𝑎𝑛𝑑𝑜)/(𝐸𝑞𝑢𝑖𝑝𝑜𝑠 𝑎𝑢𝑡𝑜𝑟𝑖𝑧𝑎𝑑𝑜𝑠) (100)</a:t>
              </a:r>
              <a:endParaRPr lang="es-MX" sz="900" b="0"/>
            </a:p>
          </xdr:txBody>
        </xdr:sp>
      </mc:Fallback>
    </mc:AlternateContent>
    <xdr:clientData/>
  </xdr:oneCellAnchor>
  <xdr:oneCellAnchor>
    <xdr:from>
      <xdr:col>2</xdr:col>
      <xdr:colOff>954</xdr:colOff>
      <xdr:row>4</xdr:row>
      <xdr:rowOff>303269</xdr:rowOff>
    </xdr:from>
    <xdr:ext cx="1897673" cy="329711"/>
    <mc:AlternateContent xmlns:mc="http://schemas.openxmlformats.org/markup-compatibility/2006" xmlns:a14="http://schemas.microsoft.com/office/drawing/2010/main">
      <mc:Choice Requires="a14">
        <xdr:sp macro="" textlink="">
          <xdr:nvSpPr>
            <xdr:cNvPr id="4" name="3 CuadroTexto">
              <a:extLst>
                <a:ext uri="{FF2B5EF4-FFF2-40B4-BE49-F238E27FC236}">
                  <a16:creationId xmlns:a16="http://schemas.microsoft.com/office/drawing/2014/main" xmlns="" id="{00000000-0008-0000-0100-000004000000}"/>
                </a:ext>
              </a:extLst>
            </xdr:cNvPr>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𝑃𝑒𝑟𝑠𝑜𝑛𝑎𝑙</m:t>
                        </m:r>
                        <m:r>
                          <a:rPr lang="es-MX" sz="900" b="0" i="1">
                            <a:latin typeface="Cambria Math"/>
                          </a:rPr>
                          <m:t> </m:t>
                        </m:r>
                        <m:r>
                          <a:rPr lang="es-MX" sz="900" b="0" i="1">
                            <a:latin typeface="Cambria Math"/>
                          </a:rPr>
                          <m:t>𝑐𝑎𝑝𝑎𝑐𝑖𝑡𝑎𝑑𝑜</m:t>
                        </m:r>
                      </m:num>
                      <m:den>
                        <m:r>
                          <a:rPr lang="es-MX" sz="900" b="0" i="1">
                            <a:latin typeface="Cambria Math"/>
                          </a:rPr>
                          <m:t>𝑃𝑒𝑟𝑠𝑜𝑛𝑎𝑙</m:t>
                        </m:r>
                        <m:r>
                          <a:rPr lang="es-MX" sz="900" b="0" i="1">
                            <a:latin typeface="Cambria Math"/>
                          </a:rPr>
                          <m:t> </m:t>
                        </m:r>
                        <m:r>
                          <a:rPr lang="es-MX" sz="900" b="0" i="1">
                            <a:latin typeface="Cambria Math"/>
                          </a:rPr>
                          <m:t>𝑟𝑒𝑞𝑢𝑒𝑟𝑖𝑑𝑜</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 name="3 CuadroTexto"/>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𝑃𝑒𝑟𝑠𝑜𝑛𝑎𝑙 𝑐𝑎𝑝𝑎𝑐𝑖𝑡𝑎𝑑𝑜)/(𝑃𝑒𝑟𝑠𝑜𝑛𝑎𝑙 𝑟𝑒𝑞𝑢𝑒𝑟𝑖𝑑𝑜) (100)</a:t>
              </a:r>
              <a:endParaRPr lang="es-MX" sz="900" b="0"/>
            </a:p>
          </xdr:txBody>
        </xdr:sp>
      </mc:Fallback>
    </mc:AlternateContent>
    <xdr:clientData/>
  </xdr:oneCellAnchor>
  <xdr:twoCellAnchor editAs="oneCell">
    <xdr:from>
      <xdr:col>0</xdr:col>
      <xdr:colOff>57954</xdr:colOff>
      <xdr:row>0</xdr:row>
      <xdr:rowOff>0</xdr:rowOff>
    </xdr:from>
    <xdr:to>
      <xdr:col>2</xdr:col>
      <xdr:colOff>508</xdr:colOff>
      <xdr:row>0</xdr:row>
      <xdr:rowOff>938198</xdr:rowOff>
    </xdr:to>
    <xdr:pic>
      <xdr:nvPicPr>
        <xdr:cNvPr id="5" name="4 Imagen" descr="Instituto Electoral y de Participación Ciudadana de Jalisco">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54" y="0"/>
          <a:ext cx="1809454" cy="938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5734</xdr:colOff>
      <xdr:row>2</xdr:row>
      <xdr:rowOff>779522</xdr:rowOff>
    </xdr:from>
    <xdr:ext cx="1897673" cy="329711"/>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a16="http://schemas.microsoft.com/office/drawing/2014/main" xmlns="" id="{00000000-0008-0000-0100-000006000000}"/>
                </a:ext>
              </a:extLst>
            </xdr:cNvPr>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𝑆𝑒𝑑𝑒𝑠</m:t>
                        </m:r>
                        <m:r>
                          <a:rPr lang="es-MX" sz="900" b="0" i="1">
                            <a:latin typeface="Cambria Math"/>
                          </a:rPr>
                          <m:t> </m:t>
                        </m:r>
                        <m:r>
                          <a:rPr lang="es-MX" sz="900" b="0" i="1">
                            <a:latin typeface="Cambria Math"/>
                          </a:rPr>
                          <m:t>𝑓𝑢𝑛𝑐𝑖𝑜𝑛𝑎𝑙𝑒𝑠</m:t>
                        </m:r>
                      </m:num>
                      <m:den>
                        <m:r>
                          <a:rPr lang="es-MX" sz="900" b="0" i="1">
                            <a:latin typeface="Cambria Math"/>
                          </a:rPr>
                          <m:t>𝑆𝑒𝑑𝑒𝑠</m:t>
                        </m:r>
                        <m:r>
                          <a:rPr lang="es-MX" sz="900" b="0" i="1">
                            <a:latin typeface="Cambria Math"/>
                          </a:rPr>
                          <m:t> </m:t>
                        </m:r>
                        <m:r>
                          <a:rPr lang="es-MX" sz="900" b="0" i="1">
                            <a:latin typeface="Cambria Math"/>
                          </a:rPr>
                          <m:t>𝑟𝑒𝑞𝑢𝑒𝑟𝑖𝑑𝑎𝑠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6" name="5 CuadroTexto"/>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𝑆𝑒𝑑𝑒𝑠 𝑓𝑢𝑛𝑐𝑖𝑜𝑛𝑎𝑙𝑒𝑠)/(𝑆𝑒𝑑𝑒𝑠 𝑟𝑒𝑞𝑢𝑒𝑟𝑖𝑑𝑎𝑠) (100)</a:t>
              </a:r>
              <a:endParaRPr lang="es-MX" sz="900" b="0"/>
            </a:p>
          </xdr:txBody>
        </xdr:sp>
      </mc:Fallback>
    </mc:AlternateContent>
    <xdr:clientData/>
  </xdr:oneCellAnchor>
  <xdr:oneCellAnchor>
    <xdr:from>
      <xdr:col>2</xdr:col>
      <xdr:colOff>57978</xdr:colOff>
      <xdr:row>3</xdr:row>
      <xdr:rowOff>331622</xdr:rowOff>
    </xdr:from>
    <xdr:ext cx="1897673" cy="329711"/>
    <mc:AlternateContent xmlns:mc="http://schemas.openxmlformats.org/markup-compatibility/2006" xmlns:a14="http://schemas.microsoft.com/office/drawing/2010/main">
      <mc:Choice Requires="a14">
        <xdr:sp macro="" textlink="">
          <xdr:nvSpPr>
            <xdr:cNvPr id="7" name="6 CuadroTexto">
              <a:extLst>
                <a:ext uri="{FF2B5EF4-FFF2-40B4-BE49-F238E27FC236}">
                  <a16:creationId xmlns:a16="http://schemas.microsoft.com/office/drawing/2014/main" xmlns="" id="{00000000-0008-0000-0100-000007000000}"/>
                </a:ext>
              </a:extLst>
            </xdr:cNvPr>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𝑃𝑎𝑞𝑢𝑒𝑡𝑒𝑠</m:t>
                        </m:r>
                        <m:r>
                          <a:rPr lang="es-MX" sz="900" b="0" i="1">
                            <a:latin typeface="Cambria Math"/>
                          </a:rPr>
                          <m:t> </m:t>
                        </m:r>
                        <m:r>
                          <a:rPr lang="es-MX" sz="900" b="0" i="1">
                            <a:latin typeface="Cambria Math"/>
                          </a:rPr>
                          <m:t>𝑟𝑒h𝑎𝑏𝑖𝑙𝑖𝑡𝑎𝑑𝑜𝑠</m:t>
                        </m:r>
                      </m:num>
                      <m:den>
                        <m:r>
                          <a:rPr lang="es-MX" sz="900" b="0" i="1">
                            <a:latin typeface="Cambria Math"/>
                          </a:rPr>
                          <m:t>𝑃𝑎𝑞𝑢𝑒𝑡𝑒𝑠</m:t>
                        </m:r>
                        <m:r>
                          <a:rPr lang="es-MX" sz="900" b="0" i="1">
                            <a:latin typeface="Cambria Math"/>
                          </a:rPr>
                          <m:t> </m:t>
                        </m:r>
                        <m:r>
                          <a:rPr lang="es-MX" sz="900" b="0" i="1">
                            <a:latin typeface="Cambria Math"/>
                          </a:rPr>
                          <m:t>𝑟𝑒𝑐𝑢𝑝𝑒𝑟𝑎𝑑𝑜𝑠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7" name="6 CuadroTexto"/>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𝑃𝑎𝑞𝑢𝑒𝑡𝑒𝑠 𝑟𝑒ℎ𝑎𝑏𝑖𝑙𝑖𝑡𝑎𝑑𝑜𝑠)/(𝑃𝑎𝑞𝑢𝑒𝑡𝑒𝑠 𝑟𝑒𝑐𝑢𝑝𝑒𝑟𝑎𝑑𝑜𝑠) (100)</a:t>
              </a:r>
              <a:endParaRPr lang="es-MX" sz="900" b="0"/>
            </a:p>
          </xdr:txBody>
        </xdr:sp>
      </mc:Fallback>
    </mc:AlternateContent>
    <xdr:clientData/>
  </xdr:oneCellAnchor>
  <xdr:oneCellAnchor>
    <xdr:from>
      <xdr:col>2</xdr:col>
      <xdr:colOff>66261</xdr:colOff>
      <xdr:row>11</xdr:row>
      <xdr:rowOff>303271</xdr:rowOff>
    </xdr:from>
    <xdr:ext cx="1897673" cy="329711"/>
    <mc:AlternateContent xmlns:mc="http://schemas.openxmlformats.org/markup-compatibility/2006" xmlns:a14="http://schemas.microsoft.com/office/drawing/2010/main">
      <mc:Choice Requires="a14">
        <xdr:sp macro="" textlink="">
          <xdr:nvSpPr>
            <xdr:cNvPr id="8" name="7 CuadroTexto">
              <a:extLst>
                <a:ext uri="{FF2B5EF4-FFF2-40B4-BE49-F238E27FC236}">
                  <a16:creationId xmlns:a16="http://schemas.microsoft.com/office/drawing/2014/main" xmlns="" id="{00000000-0008-0000-0100-000008000000}"/>
                </a:ext>
              </a:extLst>
            </xdr:cNvPr>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𝐹𝑜𝑙𝑖𝑜𝑠</m:t>
                        </m:r>
                        <m:r>
                          <a:rPr lang="es-MX" sz="900" b="0" i="1">
                            <a:latin typeface="Cambria Math"/>
                          </a:rPr>
                          <m:t> </m:t>
                        </m:r>
                        <m:r>
                          <a:rPr lang="es-MX" sz="900" b="0" i="1">
                            <a:latin typeface="Cambria Math"/>
                          </a:rPr>
                          <m:t>𝑎𝑡𝑒𝑛𝑑𝑖𝑑𝑜𝑠</m:t>
                        </m:r>
                      </m:num>
                      <m:den>
                        <m:r>
                          <a:rPr lang="es-MX" sz="900" b="0" i="1">
                            <a:latin typeface="Cambria Math"/>
                          </a:rPr>
                          <m:t>𝐹𝑜𝑙𝑖𝑜𝑠</m:t>
                        </m:r>
                        <m:r>
                          <a:rPr lang="es-MX" sz="900" b="0" i="1">
                            <a:latin typeface="Cambria Math"/>
                          </a:rPr>
                          <m:t> </m:t>
                        </m:r>
                        <m:r>
                          <a:rPr lang="es-MX" sz="900" b="0" i="1">
                            <a:latin typeface="Cambria Math"/>
                          </a:rPr>
                          <m:t>𝑟𝑒𝑐𝑖𝑏𝑖𝑑𝑜𝑠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8" name="7 CuadroTexto"/>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𝐹𝑜𝑙𝑖𝑜𝑠 𝑎𝑡𝑒𝑛𝑑𝑖𝑑𝑜𝑠)/(𝐹𝑜𝑙𝑖𝑜𝑠 𝑟𝑒𝑐𝑖𝑏𝑖𝑑𝑜𝑠) (100)</a:t>
              </a:r>
              <a:endParaRPr lang="es-MX" sz="900" b="0"/>
            </a:p>
          </xdr:txBody>
        </xdr:sp>
      </mc:Fallback>
    </mc:AlternateContent>
    <xdr:clientData/>
  </xdr:oneCellAnchor>
  <xdr:oneCellAnchor>
    <xdr:from>
      <xdr:col>2</xdr:col>
      <xdr:colOff>66261</xdr:colOff>
      <xdr:row>12</xdr:row>
      <xdr:rowOff>296899</xdr:rowOff>
    </xdr:from>
    <xdr:ext cx="1897673" cy="329711"/>
    <mc:AlternateContent xmlns:mc="http://schemas.openxmlformats.org/markup-compatibility/2006" xmlns:a14="http://schemas.microsoft.com/office/drawing/2010/main">
      <mc:Choice Requires="a14">
        <xdr:sp macro="" textlink="">
          <xdr:nvSpPr>
            <xdr:cNvPr id="9" name="8 CuadroTexto">
              <a:extLst>
                <a:ext uri="{FF2B5EF4-FFF2-40B4-BE49-F238E27FC236}">
                  <a16:creationId xmlns:a16="http://schemas.microsoft.com/office/drawing/2014/main" xmlns="" id="{00000000-0008-0000-0100-000009000000}"/>
                </a:ext>
              </a:extLst>
            </xdr:cNvPr>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𝑅𝑒𝑠𝑜𝑙𝑢𝑐𝑖𝑜𝑛𝑒𝑠</m:t>
                        </m:r>
                      </m:num>
                      <m:den>
                        <m:r>
                          <a:rPr lang="es-MX" sz="900" b="0" i="1">
                            <a:latin typeface="Cambria Math"/>
                          </a:rPr>
                          <m:t>𝐷𝑒𝑛𝑢𝑛𝑐𝑖𝑎𝑠</m:t>
                        </m:r>
                        <m:r>
                          <a:rPr lang="es-MX" sz="900" b="0" i="1">
                            <a:latin typeface="Cambria Math"/>
                          </a:rPr>
                          <m:t> </m:t>
                        </m:r>
                        <m:r>
                          <a:rPr lang="es-MX" sz="900" b="0" i="1">
                            <a:latin typeface="Cambria Math"/>
                          </a:rPr>
                          <m:t>𝑝𝑟𝑒𝑠𝑒𝑛𝑡𝑎𝑑𝑎𝑠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9" name="8 CuadroTexto"/>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𝑅𝑒𝑠𝑜𝑙𝑢𝑐𝑖𝑜𝑛𝑒𝑠/(𝐷𝑒𝑛𝑢𝑛𝑐𝑖𝑎𝑠 𝑝𝑟𝑒𝑠𝑒𝑛𝑡𝑎𝑑𝑎𝑠) (100)</a:t>
              </a:r>
              <a:endParaRPr lang="es-MX" sz="900" b="0"/>
            </a:p>
          </xdr:txBody>
        </xdr:sp>
      </mc:Fallback>
    </mc:AlternateContent>
    <xdr:clientData/>
  </xdr:oneCellAnchor>
  <xdr:oneCellAnchor>
    <xdr:from>
      <xdr:col>2</xdr:col>
      <xdr:colOff>74544</xdr:colOff>
      <xdr:row>13</xdr:row>
      <xdr:rowOff>282245</xdr:rowOff>
    </xdr:from>
    <xdr:ext cx="1897673" cy="329711"/>
    <mc:AlternateContent xmlns:mc="http://schemas.openxmlformats.org/markup-compatibility/2006" xmlns:a14="http://schemas.microsoft.com/office/drawing/2010/main">
      <mc:Choice Requires="a14">
        <xdr:sp macro="" textlink="">
          <xdr:nvSpPr>
            <xdr:cNvPr id="10" name="9 CuadroTexto">
              <a:extLst>
                <a:ext uri="{FF2B5EF4-FFF2-40B4-BE49-F238E27FC236}">
                  <a16:creationId xmlns:a16="http://schemas.microsoft.com/office/drawing/2014/main" xmlns="" id="{00000000-0008-0000-0100-00000A000000}"/>
                </a:ext>
              </a:extLst>
            </xdr:cNvPr>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0" name="9 CuadroTexto"/>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14</xdr:row>
      <xdr:rowOff>251982</xdr:rowOff>
    </xdr:from>
    <xdr:ext cx="1897673" cy="329711"/>
    <mc:AlternateContent xmlns:mc="http://schemas.openxmlformats.org/markup-compatibility/2006" xmlns:a14="http://schemas.microsoft.com/office/drawing/2010/main">
      <mc:Choice Requires="a14">
        <xdr:sp macro="" textlink="">
          <xdr:nvSpPr>
            <xdr:cNvPr id="11" name="10 CuadroTexto">
              <a:extLst>
                <a:ext uri="{FF2B5EF4-FFF2-40B4-BE49-F238E27FC236}">
                  <a16:creationId xmlns:a16="http://schemas.microsoft.com/office/drawing/2014/main" xmlns="" id="{00000000-0008-0000-0100-00000B000000}"/>
                </a:ext>
              </a:extLst>
            </xdr:cNvPr>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1" name="10 CuadroTexto"/>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oneCellAnchor>
    <xdr:from>
      <xdr:col>2</xdr:col>
      <xdr:colOff>74544</xdr:colOff>
      <xdr:row>15</xdr:row>
      <xdr:rowOff>274919</xdr:rowOff>
    </xdr:from>
    <xdr:ext cx="1897673" cy="329711"/>
    <mc:AlternateContent xmlns:mc="http://schemas.openxmlformats.org/markup-compatibility/2006" xmlns:a14="http://schemas.microsoft.com/office/drawing/2010/main">
      <mc:Choice Requires="a14">
        <xdr:sp macro="" textlink="">
          <xdr:nvSpPr>
            <xdr:cNvPr id="12" name="11 CuadroTexto">
              <a:extLst>
                <a:ext uri="{FF2B5EF4-FFF2-40B4-BE49-F238E27FC236}">
                  <a16:creationId xmlns:a16="http://schemas.microsoft.com/office/drawing/2014/main" xmlns="" id="{00000000-0008-0000-0100-00000C000000}"/>
                </a:ext>
              </a:extLst>
            </xdr:cNvPr>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2" name="11 CuadroTexto"/>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16</xdr:row>
      <xdr:rowOff>273963</xdr:rowOff>
    </xdr:from>
    <xdr:ext cx="1897673" cy="329711"/>
    <mc:AlternateContent xmlns:mc="http://schemas.openxmlformats.org/markup-compatibility/2006" xmlns:a14="http://schemas.microsoft.com/office/drawing/2010/main">
      <mc:Choice Requires="a14">
        <xdr:sp macro="" textlink="">
          <xdr:nvSpPr>
            <xdr:cNvPr id="13" name="12 CuadroTexto">
              <a:extLst>
                <a:ext uri="{FF2B5EF4-FFF2-40B4-BE49-F238E27FC236}">
                  <a16:creationId xmlns:a16="http://schemas.microsoft.com/office/drawing/2014/main" xmlns="" id="{00000000-0008-0000-0100-00000D000000}"/>
                </a:ext>
              </a:extLst>
            </xdr:cNvPr>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3" name="12 CuadroTexto"/>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1</xdr:col>
      <xdr:colOff>1150326</xdr:colOff>
      <xdr:row>9</xdr:row>
      <xdr:rowOff>300405</xdr:rowOff>
    </xdr:from>
    <xdr:ext cx="1897673" cy="329711"/>
    <mc:AlternateContent xmlns:mc="http://schemas.openxmlformats.org/markup-compatibility/2006" xmlns:a14="http://schemas.microsoft.com/office/drawing/2010/main">
      <mc:Choice Requires="a14">
        <xdr:sp macro="" textlink="">
          <xdr:nvSpPr>
            <xdr:cNvPr id="2" name="1 CuadroTexto">
              <a:extLst>
                <a:ext uri="{FF2B5EF4-FFF2-40B4-BE49-F238E27FC236}">
                  <a16:creationId xmlns:a16="http://schemas.microsoft.com/office/drawing/2014/main" xmlns="" id="{00000000-0008-0000-0200-000002000000}"/>
                </a:ext>
              </a:extLst>
            </xdr:cNvPr>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𝐸𝑗𝑒𝑟𝑐𝑖𝑐𝑖𝑜𝑠</m:t>
                        </m:r>
                        <m:r>
                          <a:rPr lang="es-MX" sz="900" b="0" i="1">
                            <a:latin typeface="Cambria Math"/>
                          </a:rPr>
                          <m:t> </m:t>
                        </m:r>
                        <m:r>
                          <a:rPr lang="es-MX" sz="900" b="0" i="1">
                            <a:latin typeface="Cambria Math"/>
                          </a:rPr>
                          <m:t>𝑎𝑡𝑒𝑛𝑑𝑖𝑑𝑜𝑠</m:t>
                        </m:r>
                      </m:num>
                      <m:den>
                        <m:r>
                          <a:rPr lang="es-MX" sz="900" b="0" i="1">
                            <a:latin typeface="Cambria Math"/>
                          </a:rPr>
                          <m:t>𝐸𝑗𝑒𝑟𝑐𝑖𝑐𝑖𝑜𝑠</m:t>
                        </m:r>
                        <m:r>
                          <a:rPr lang="es-MX" sz="900" b="0" i="1">
                            <a:latin typeface="Cambria Math"/>
                          </a:rPr>
                          <m:t> </m:t>
                        </m:r>
                        <m:r>
                          <a:rPr lang="es-MX" sz="900" b="0" i="1">
                            <a:latin typeface="Cambria Math"/>
                          </a:rPr>
                          <m:t>𝑠𝑜𝑙𝑖𝑐𝑖𝑡𝑎𝑑𝑜𝑠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2" name="1 CuadroTexto"/>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𝐸𝑗𝑒𝑟𝑐𝑖𝑐𝑖𝑜𝑠 𝑎𝑡𝑒𝑛𝑑𝑖𝑑𝑜𝑠)/(𝐸𝑗𝑒𝑟𝑐𝑖𝑐𝑖𝑜𝑠 𝑠𝑜𝑙𝑖𝑐𝑖𝑡𝑎𝑑𝑜𝑠) (100)</a:t>
              </a:r>
              <a:endParaRPr lang="es-MX" sz="900" b="0"/>
            </a:p>
          </xdr:txBody>
        </xdr:sp>
      </mc:Fallback>
    </mc:AlternateContent>
    <xdr:clientData/>
  </xdr:oneCellAnchor>
  <xdr:oneCellAnchor>
    <xdr:from>
      <xdr:col>2</xdr:col>
      <xdr:colOff>0</xdr:colOff>
      <xdr:row>10</xdr:row>
      <xdr:rowOff>300403</xdr:rowOff>
    </xdr:from>
    <xdr:ext cx="1897673" cy="329711"/>
    <mc:AlternateContent xmlns:mc="http://schemas.openxmlformats.org/markup-compatibility/2006" xmlns:a14="http://schemas.microsoft.com/office/drawing/2010/main">
      <mc:Choice Requires="a14">
        <xdr:sp macro="" textlink="">
          <xdr:nvSpPr>
            <xdr:cNvPr id="3" name="2 CuadroTexto">
              <a:extLst>
                <a:ext uri="{FF2B5EF4-FFF2-40B4-BE49-F238E27FC236}">
                  <a16:creationId xmlns:a16="http://schemas.microsoft.com/office/drawing/2014/main" xmlns="" id="{00000000-0008-0000-0200-000003000000}"/>
                </a:ext>
              </a:extLst>
            </xdr:cNvPr>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𝐸𝑞𝑢𝑖𝑝𝑜𝑠</m:t>
                        </m:r>
                        <m:r>
                          <a:rPr lang="es-MX" sz="900" b="0" i="1">
                            <a:latin typeface="Cambria Math"/>
                          </a:rPr>
                          <m:t> </m:t>
                        </m:r>
                        <m:r>
                          <a:rPr lang="es-MX" sz="900" b="0" i="1">
                            <a:latin typeface="Cambria Math"/>
                          </a:rPr>
                          <m:t>𝑓𝑢𝑛𝑐𝑖𝑜𝑛𝑎𝑛𝑑𝑜</m:t>
                        </m:r>
                      </m:num>
                      <m:den>
                        <m:r>
                          <a:rPr lang="es-MX" sz="900" b="0" i="1">
                            <a:latin typeface="Cambria Math"/>
                          </a:rPr>
                          <m:t>𝐸𝑞𝑢𝑖𝑝𝑜𝑠</m:t>
                        </m:r>
                        <m:r>
                          <a:rPr lang="es-MX" sz="900" b="0" i="1">
                            <a:latin typeface="Cambria Math"/>
                          </a:rPr>
                          <m:t> </m:t>
                        </m:r>
                        <m:r>
                          <a:rPr lang="es-MX" sz="900" b="0" i="1">
                            <a:latin typeface="Cambria Math"/>
                          </a:rPr>
                          <m:t>𝑎𝑢𝑡𝑜𝑟𝑖𝑧𝑎𝑑𝑜𝑠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3" name="2 CuadroTexto"/>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𝐸𝑞𝑢𝑖𝑝𝑜𝑠 𝑓𝑢𝑛𝑐𝑖𝑜𝑛𝑎𝑛𝑑𝑜)/(𝐸𝑞𝑢𝑖𝑝𝑜𝑠 𝑎𝑢𝑡𝑜𝑟𝑖𝑧𝑎𝑑𝑜𝑠) (100)</a:t>
              </a:r>
              <a:endParaRPr lang="es-MX" sz="900" b="0"/>
            </a:p>
          </xdr:txBody>
        </xdr:sp>
      </mc:Fallback>
    </mc:AlternateContent>
    <xdr:clientData/>
  </xdr:oneCellAnchor>
  <xdr:oneCellAnchor>
    <xdr:from>
      <xdr:col>2</xdr:col>
      <xdr:colOff>954</xdr:colOff>
      <xdr:row>4</xdr:row>
      <xdr:rowOff>303269</xdr:rowOff>
    </xdr:from>
    <xdr:ext cx="1897673" cy="329711"/>
    <mc:AlternateContent xmlns:mc="http://schemas.openxmlformats.org/markup-compatibility/2006" xmlns:a14="http://schemas.microsoft.com/office/drawing/2010/main">
      <mc:Choice Requires="a14">
        <xdr:sp macro="" textlink="">
          <xdr:nvSpPr>
            <xdr:cNvPr id="4" name="3 CuadroTexto">
              <a:extLst>
                <a:ext uri="{FF2B5EF4-FFF2-40B4-BE49-F238E27FC236}">
                  <a16:creationId xmlns:a16="http://schemas.microsoft.com/office/drawing/2014/main" xmlns="" id="{00000000-0008-0000-0200-000004000000}"/>
                </a:ext>
              </a:extLst>
            </xdr:cNvPr>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𝑃𝑒𝑟𝑠𝑜𝑛𝑎𝑙</m:t>
                        </m:r>
                        <m:r>
                          <a:rPr lang="es-MX" sz="900" b="0" i="1">
                            <a:latin typeface="Cambria Math"/>
                          </a:rPr>
                          <m:t> </m:t>
                        </m:r>
                        <m:r>
                          <a:rPr lang="es-MX" sz="900" b="0" i="1">
                            <a:latin typeface="Cambria Math"/>
                          </a:rPr>
                          <m:t>𝑐𝑎𝑝𝑎𝑐𝑖𝑡𝑎𝑑𝑜</m:t>
                        </m:r>
                      </m:num>
                      <m:den>
                        <m:r>
                          <a:rPr lang="es-MX" sz="900" b="0" i="1">
                            <a:latin typeface="Cambria Math"/>
                          </a:rPr>
                          <m:t>𝑃𝑒𝑟𝑠𝑜𝑛𝑎𝑙</m:t>
                        </m:r>
                        <m:r>
                          <a:rPr lang="es-MX" sz="900" b="0" i="1">
                            <a:latin typeface="Cambria Math"/>
                          </a:rPr>
                          <m:t> </m:t>
                        </m:r>
                        <m:r>
                          <a:rPr lang="es-MX" sz="900" b="0" i="1">
                            <a:latin typeface="Cambria Math"/>
                          </a:rPr>
                          <m:t>𝑟𝑒𝑞𝑢𝑒𝑟𝑖𝑑𝑜</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 name="3 CuadroTexto"/>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𝑃𝑒𝑟𝑠𝑜𝑛𝑎𝑙 𝑐𝑎𝑝𝑎𝑐𝑖𝑡𝑎𝑑𝑜)/(𝑃𝑒𝑟𝑠𝑜𝑛𝑎𝑙 𝑟𝑒𝑞𝑢𝑒𝑟𝑖𝑑𝑜) (100)</a:t>
              </a:r>
              <a:endParaRPr lang="es-MX" sz="900" b="0"/>
            </a:p>
          </xdr:txBody>
        </xdr:sp>
      </mc:Fallback>
    </mc:AlternateContent>
    <xdr:clientData/>
  </xdr:oneCellAnchor>
  <xdr:twoCellAnchor editAs="oneCell">
    <xdr:from>
      <xdr:col>0</xdr:col>
      <xdr:colOff>57954</xdr:colOff>
      <xdr:row>0</xdr:row>
      <xdr:rowOff>0</xdr:rowOff>
    </xdr:from>
    <xdr:to>
      <xdr:col>2</xdr:col>
      <xdr:colOff>508</xdr:colOff>
      <xdr:row>0</xdr:row>
      <xdr:rowOff>938198</xdr:rowOff>
    </xdr:to>
    <xdr:pic>
      <xdr:nvPicPr>
        <xdr:cNvPr id="5" name="4 Imagen" descr="Instituto Electoral y de Participación Ciudadana de Jalisco">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54" y="0"/>
          <a:ext cx="1809454" cy="938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5734</xdr:colOff>
      <xdr:row>2</xdr:row>
      <xdr:rowOff>779522</xdr:rowOff>
    </xdr:from>
    <xdr:ext cx="1897673" cy="329711"/>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a16="http://schemas.microsoft.com/office/drawing/2014/main" xmlns="" id="{00000000-0008-0000-0200-000006000000}"/>
                </a:ext>
              </a:extLst>
            </xdr:cNvPr>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𝑆𝑒𝑑𝑒𝑠</m:t>
                        </m:r>
                        <m:r>
                          <a:rPr lang="es-MX" sz="900" b="0" i="1">
                            <a:latin typeface="Cambria Math"/>
                          </a:rPr>
                          <m:t> </m:t>
                        </m:r>
                        <m:r>
                          <a:rPr lang="es-MX" sz="900" b="0" i="1">
                            <a:latin typeface="Cambria Math"/>
                          </a:rPr>
                          <m:t>𝑓𝑢𝑛𝑐𝑖𝑜𝑛𝑎𝑙𝑒𝑠</m:t>
                        </m:r>
                      </m:num>
                      <m:den>
                        <m:r>
                          <a:rPr lang="es-MX" sz="900" b="0" i="1">
                            <a:latin typeface="Cambria Math"/>
                          </a:rPr>
                          <m:t>𝑆𝑒𝑑𝑒𝑠</m:t>
                        </m:r>
                        <m:r>
                          <a:rPr lang="es-MX" sz="900" b="0" i="1">
                            <a:latin typeface="Cambria Math"/>
                          </a:rPr>
                          <m:t> </m:t>
                        </m:r>
                        <m:r>
                          <a:rPr lang="es-MX" sz="900" b="0" i="1">
                            <a:latin typeface="Cambria Math"/>
                          </a:rPr>
                          <m:t>𝑟𝑒𝑞𝑢𝑒𝑟𝑖𝑑𝑎𝑠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6" name="5 CuadroTexto"/>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𝑆𝑒𝑑𝑒𝑠 𝑓𝑢𝑛𝑐𝑖𝑜𝑛𝑎𝑙𝑒𝑠)/(𝑆𝑒𝑑𝑒𝑠 𝑟𝑒𝑞𝑢𝑒𝑟𝑖𝑑𝑎𝑠) (100)</a:t>
              </a:r>
              <a:endParaRPr lang="es-MX" sz="900" b="0"/>
            </a:p>
          </xdr:txBody>
        </xdr:sp>
      </mc:Fallback>
    </mc:AlternateContent>
    <xdr:clientData/>
  </xdr:oneCellAnchor>
  <xdr:oneCellAnchor>
    <xdr:from>
      <xdr:col>2</xdr:col>
      <xdr:colOff>57978</xdr:colOff>
      <xdr:row>3</xdr:row>
      <xdr:rowOff>331622</xdr:rowOff>
    </xdr:from>
    <xdr:ext cx="1897673" cy="329711"/>
    <mc:AlternateContent xmlns:mc="http://schemas.openxmlformats.org/markup-compatibility/2006" xmlns:a14="http://schemas.microsoft.com/office/drawing/2010/main">
      <mc:Choice Requires="a14">
        <xdr:sp macro="" textlink="">
          <xdr:nvSpPr>
            <xdr:cNvPr id="7" name="6 CuadroTexto">
              <a:extLst>
                <a:ext uri="{FF2B5EF4-FFF2-40B4-BE49-F238E27FC236}">
                  <a16:creationId xmlns:a16="http://schemas.microsoft.com/office/drawing/2014/main" xmlns="" id="{00000000-0008-0000-0200-000007000000}"/>
                </a:ext>
              </a:extLst>
            </xdr:cNvPr>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𝑃𝑎𝑞𝑢𝑒𝑡𝑒𝑠</m:t>
                        </m:r>
                        <m:r>
                          <a:rPr lang="es-MX" sz="900" b="0" i="1">
                            <a:latin typeface="Cambria Math"/>
                          </a:rPr>
                          <m:t> </m:t>
                        </m:r>
                        <m:r>
                          <a:rPr lang="es-MX" sz="900" b="0" i="1">
                            <a:latin typeface="Cambria Math"/>
                          </a:rPr>
                          <m:t>𝑟𝑒h𝑎𝑏𝑖𝑙𝑖𝑡𝑎𝑑𝑜𝑠</m:t>
                        </m:r>
                      </m:num>
                      <m:den>
                        <m:r>
                          <a:rPr lang="es-MX" sz="900" b="0" i="1">
                            <a:latin typeface="Cambria Math"/>
                          </a:rPr>
                          <m:t>𝑃𝑎𝑞𝑢𝑒𝑡𝑒𝑠</m:t>
                        </m:r>
                        <m:r>
                          <a:rPr lang="es-MX" sz="900" b="0" i="1">
                            <a:latin typeface="Cambria Math"/>
                          </a:rPr>
                          <m:t> </m:t>
                        </m:r>
                        <m:r>
                          <a:rPr lang="es-MX" sz="900" b="0" i="1">
                            <a:latin typeface="Cambria Math"/>
                          </a:rPr>
                          <m:t>𝑟𝑒𝑐𝑢𝑝𝑒𝑟𝑎𝑑𝑜𝑠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7" name="6 CuadroTexto"/>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𝑃𝑎𝑞𝑢𝑒𝑡𝑒𝑠 𝑟𝑒ℎ𝑎𝑏𝑖𝑙𝑖𝑡𝑎𝑑𝑜𝑠)/(𝑃𝑎𝑞𝑢𝑒𝑡𝑒𝑠 𝑟𝑒𝑐𝑢𝑝𝑒𝑟𝑎𝑑𝑜𝑠) (100)</a:t>
              </a:r>
              <a:endParaRPr lang="es-MX" sz="900" b="0"/>
            </a:p>
          </xdr:txBody>
        </xdr:sp>
      </mc:Fallback>
    </mc:AlternateContent>
    <xdr:clientData/>
  </xdr:oneCellAnchor>
  <xdr:oneCellAnchor>
    <xdr:from>
      <xdr:col>2</xdr:col>
      <xdr:colOff>66261</xdr:colOff>
      <xdr:row>11</xdr:row>
      <xdr:rowOff>303271</xdr:rowOff>
    </xdr:from>
    <xdr:ext cx="1897673" cy="329711"/>
    <mc:AlternateContent xmlns:mc="http://schemas.openxmlformats.org/markup-compatibility/2006" xmlns:a14="http://schemas.microsoft.com/office/drawing/2010/main">
      <mc:Choice Requires="a14">
        <xdr:sp macro="" textlink="">
          <xdr:nvSpPr>
            <xdr:cNvPr id="8" name="7 CuadroTexto">
              <a:extLst>
                <a:ext uri="{FF2B5EF4-FFF2-40B4-BE49-F238E27FC236}">
                  <a16:creationId xmlns:a16="http://schemas.microsoft.com/office/drawing/2014/main" xmlns="" id="{00000000-0008-0000-0200-000008000000}"/>
                </a:ext>
              </a:extLst>
            </xdr:cNvPr>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𝐹𝑜𝑙𝑖𝑜𝑠</m:t>
                        </m:r>
                        <m:r>
                          <a:rPr lang="es-MX" sz="900" b="0" i="1">
                            <a:latin typeface="Cambria Math"/>
                          </a:rPr>
                          <m:t> </m:t>
                        </m:r>
                        <m:r>
                          <a:rPr lang="es-MX" sz="900" b="0" i="1">
                            <a:latin typeface="Cambria Math"/>
                          </a:rPr>
                          <m:t>𝑎𝑡𝑒𝑛𝑑𝑖𝑑𝑜𝑠</m:t>
                        </m:r>
                      </m:num>
                      <m:den>
                        <m:r>
                          <a:rPr lang="es-MX" sz="900" b="0" i="1">
                            <a:latin typeface="Cambria Math"/>
                          </a:rPr>
                          <m:t>𝐹𝑜𝑙𝑖𝑜𝑠</m:t>
                        </m:r>
                        <m:r>
                          <a:rPr lang="es-MX" sz="900" b="0" i="1">
                            <a:latin typeface="Cambria Math"/>
                          </a:rPr>
                          <m:t> </m:t>
                        </m:r>
                        <m:r>
                          <a:rPr lang="es-MX" sz="900" b="0" i="1">
                            <a:latin typeface="Cambria Math"/>
                          </a:rPr>
                          <m:t>𝑟𝑒𝑐𝑖𝑏𝑖𝑑𝑜𝑠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8" name="7 CuadroTexto"/>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𝐹𝑜𝑙𝑖𝑜𝑠 𝑎𝑡𝑒𝑛𝑑𝑖𝑑𝑜𝑠)/(𝐹𝑜𝑙𝑖𝑜𝑠 𝑟𝑒𝑐𝑖𝑏𝑖𝑑𝑜𝑠) (100)</a:t>
              </a:r>
              <a:endParaRPr lang="es-MX" sz="900" b="0"/>
            </a:p>
          </xdr:txBody>
        </xdr:sp>
      </mc:Fallback>
    </mc:AlternateContent>
    <xdr:clientData/>
  </xdr:oneCellAnchor>
  <xdr:oneCellAnchor>
    <xdr:from>
      <xdr:col>2</xdr:col>
      <xdr:colOff>66261</xdr:colOff>
      <xdr:row>12</xdr:row>
      <xdr:rowOff>296899</xdr:rowOff>
    </xdr:from>
    <xdr:ext cx="1897673" cy="329711"/>
    <mc:AlternateContent xmlns:mc="http://schemas.openxmlformats.org/markup-compatibility/2006" xmlns:a14="http://schemas.microsoft.com/office/drawing/2010/main">
      <mc:Choice Requires="a14">
        <xdr:sp macro="" textlink="">
          <xdr:nvSpPr>
            <xdr:cNvPr id="9" name="8 CuadroTexto">
              <a:extLst>
                <a:ext uri="{FF2B5EF4-FFF2-40B4-BE49-F238E27FC236}">
                  <a16:creationId xmlns:a16="http://schemas.microsoft.com/office/drawing/2014/main" xmlns="" id="{00000000-0008-0000-0200-000009000000}"/>
                </a:ext>
              </a:extLst>
            </xdr:cNvPr>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𝑅𝑒𝑠𝑜𝑙𝑢𝑐𝑖𝑜𝑛𝑒𝑠</m:t>
                        </m:r>
                      </m:num>
                      <m:den>
                        <m:r>
                          <a:rPr lang="es-MX" sz="900" b="0" i="1">
                            <a:latin typeface="Cambria Math"/>
                          </a:rPr>
                          <m:t>𝐷𝑒𝑛𝑢𝑛𝑐𝑖𝑎𝑠</m:t>
                        </m:r>
                        <m:r>
                          <a:rPr lang="es-MX" sz="900" b="0" i="1">
                            <a:latin typeface="Cambria Math"/>
                          </a:rPr>
                          <m:t> </m:t>
                        </m:r>
                        <m:r>
                          <a:rPr lang="es-MX" sz="900" b="0" i="1">
                            <a:latin typeface="Cambria Math"/>
                          </a:rPr>
                          <m:t>𝑝𝑟𝑒𝑠𝑒𝑛𝑡𝑎𝑑𝑎𝑠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9" name="8 CuadroTexto"/>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𝑅𝑒𝑠𝑜𝑙𝑢𝑐𝑖𝑜𝑛𝑒𝑠/(𝐷𝑒𝑛𝑢𝑛𝑐𝑖𝑎𝑠 𝑝𝑟𝑒𝑠𝑒𝑛𝑡𝑎𝑑𝑎𝑠) (100)</a:t>
              </a:r>
              <a:endParaRPr lang="es-MX" sz="900" b="0"/>
            </a:p>
          </xdr:txBody>
        </xdr:sp>
      </mc:Fallback>
    </mc:AlternateContent>
    <xdr:clientData/>
  </xdr:oneCellAnchor>
  <xdr:oneCellAnchor>
    <xdr:from>
      <xdr:col>2</xdr:col>
      <xdr:colOff>74544</xdr:colOff>
      <xdr:row>13</xdr:row>
      <xdr:rowOff>282245</xdr:rowOff>
    </xdr:from>
    <xdr:ext cx="1897673" cy="329711"/>
    <mc:AlternateContent xmlns:mc="http://schemas.openxmlformats.org/markup-compatibility/2006" xmlns:a14="http://schemas.microsoft.com/office/drawing/2010/main">
      <mc:Choice Requires="a14">
        <xdr:sp macro="" textlink="">
          <xdr:nvSpPr>
            <xdr:cNvPr id="10" name="9 CuadroTexto">
              <a:extLst>
                <a:ext uri="{FF2B5EF4-FFF2-40B4-BE49-F238E27FC236}">
                  <a16:creationId xmlns:a16="http://schemas.microsoft.com/office/drawing/2014/main" xmlns="" id="{00000000-0008-0000-0200-00000A000000}"/>
                </a:ext>
              </a:extLst>
            </xdr:cNvPr>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0" name="9 CuadroTexto"/>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14</xdr:row>
      <xdr:rowOff>251982</xdr:rowOff>
    </xdr:from>
    <xdr:ext cx="1897673" cy="329711"/>
    <mc:AlternateContent xmlns:mc="http://schemas.openxmlformats.org/markup-compatibility/2006" xmlns:a14="http://schemas.microsoft.com/office/drawing/2010/main">
      <mc:Choice Requires="a14">
        <xdr:sp macro="" textlink="">
          <xdr:nvSpPr>
            <xdr:cNvPr id="11" name="10 CuadroTexto">
              <a:extLst>
                <a:ext uri="{FF2B5EF4-FFF2-40B4-BE49-F238E27FC236}">
                  <a16:creationId xmlns:a16="http://schemas.microsoft.com/office/drawing/2014/main" xmlns="" id="{00000000-0008-0000-0200-00000B000000}"/>
                </a:ext>
              </a:extLst>
            </xdr:cNvPr>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1" name="10 CuadroTexto"/>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oneCellAnchor>
    <xdr:from>
      <xdr:col>2</xdr:col>
      <xdr:colOff>74544</xdr:colOff>
      <xdr:row>15</xdr:row>
      <xdr:rowOff>274919</xdr:rowOff>
    </xdr:from>
    <xdr:ext cx="1897673" cy="329711"/>
    <mc:AlternateContent xmlns:mc="http://schemas.openxmlformats.org/markup-compatibility/2006" xmlns:a14="http://schemas.microsoft.com/office/drawing/2010/main">
      <mc:Choice Requires="a14">
        <xdr:sp macro="" textlink="">
          <xdr:nvSpPr>
            <xdr:cNvPr id="12" name="11 CuadroTexto">
              <a:extLst>
                <a:ext uri="{FF2B5EF4-FFF2-40B4-BE49-F238E27FC236}">
                  <a16:creationId xmlns:a16="http://schemas.microsoft.com/office/drawing/2014/main" xmlns="" id="{00000000-0008-0000-0200-00000C000000}"/>
                </a:ext>
              </a:extLst>
            </xdr:cNvPr>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2" name="11 CuadroTexto"/>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16</xdr:row>
      <xdr:rowOff>273963</xdr:rowOff>
    </xdr:from>
    <xdr:ext cx="1897673" cy="329711"/>
    <mc:AlternateContent xmlns:mc="http://schemas.openxmlformats.org/markup-compatibility/2006" xmlns:a14="http://schemas.microsoft.com/office/drawing/2010/main">
      <mc:Choice Requires="a14">
        <xdr:sp macro="" textlink="">
          <xdr:nvSpPr>
            <xdr:cNvPr id="13" name="12 CuadroTexto">
              <a:extLst>
                <a:ext uri="{FF2B5EF4-FFF2-40B4-BE49-F238E27FC236}">
                  <a16:creationId xmlns:a16="http://schemas.microsoft.com/office/drawing/2014/main" xmlns="" id="{00000000-0008-0000-0200-00000D000000}"/>
                </a:ext>
              </a:extLst>
            </xdr:cNvPr>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3" name="12 CuadroTexto"/>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1</xdr:col>
      <xdr:colOff>1150326</xdr:colOff>
      <xdr:row>9</xdr:row>
      <xdr:rowOff>300405</xdr:rowOff>
    </xdr:from>
    <xdr:ext cx="1897673" cy="329711"/>
    <mc:AlternateContent xmlns:mc="http://schemas.openxmlformats.org/markup-compatibility/2006" xmlns:a14="http://schemas.microsoft.com/office/drawing/2010/main">
      <mc:Choice Requires="a14">
        <xdr:sp macro="" textlink="">
          <xdr:nvSpPr>
            <xdr:cNvPr id="2" name="1 CuadroTexto">
              <a:extLst>
                <a:ext uri="{FF2B5EF4-FFF2-40B4-BE49-F238E27FC236}">
                  <a16:creationId xmlns:a16="http://schemas.microsoft.com/office/drawing/2014/main" xmlns="" id="{00000000-0008-0000-0300-000002000000}"/>
                </a:ext>
              </a:extLst>
            </xdr:cNvPr>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𝐸𝑗𝑒𝑟𝑐𝑖𝑐𝑖𝑜𝑠</m:t>
                        </m:r>
                        <m:r>
                          <a:rPr lang="es-MX" sz="900" b="0" i="1">
                            <a:latin typeface="Cambria Math"/>
                          </a:rPr>
                          <m:t> </m:t>
                        </m:r>
                        <m:r>
                          <a:rPr lang="es-MX" sz="900" b="0" i="1">
                            <a:latin typeface="Cambria Math"/>
                          </a:rPr>
                          <m:t>𝑎𝑡𝑒𝑛𝑑𝑖𝑑𝑜𝑠</m:t>
                        </m:r>
                      </m:num>
                      <m:den>
                        <m:r>
                          <a:rPr lang="es-MX" sz="900" b="0" i="1">
                            <a:latin typeface="Cambria Math"/>
                          </a:rPr>
                          <m:t>𝐸𝑗𝑒𝑟𝑐𝑖𝑐𝑖𝑜𝑠</m:t>
                        </m:r>
                        <m:r>
                          <a:rPr lang="es-MX" sz="900" b="0" i="1">
                            <a:latin typeface="Cambria Math"/>
                          </a:rPr>
                          <m:t> </m:t>
                        </m:r>
                        <m:r>
                          <a:rPr lang="es-MX" sz="900" b="0" i="1">
                            <a:latin typeface="Cambria Math"/>
                          </a:rPr>
                          <m:t>𝑠𝑜𝑙𝑖𝑐𝑖𝑡𝑎𝑑𝑜𝑠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2" name="1 CuadroTexto"/>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𝐸𝑗𝑒𝑟𝑐𝑖𝑐𝑖𝑜𝑠 𝑎𝑡𝑒𝑛𝑑𝑖𝑑𝑜𝑠)/(𝐸𝑗𝑒𝑟𝑐𝑖𝑐𝑖𝑜𝑠 𝑠𝑜𝑙𝑖𝑐𝑖𝑡𝑎𝑑𝑜𝑠) (100)</a:t>
              </a:r>
              <a:endParaRPr lang="es-MX" sz="900" b="0"/>
            </a:p>
          </xdr:txBody>
        </xdr:sp>
      </mc:Fallback>
    </mc:AlternateContent>
    <xdr:clientData/>
  </xdr:oneCellAnchor>
  <xdr:oneCellAnchor>
    <xdr:from>
      <xdr:col>2</xdr:col>
      <xdr:colOff>0</xdr:colOff>
      <xdr:row>10</xdr:row>
      <xdr:rowOff>300403</xdr:rowOff>
    </xdr:from>
    <xdr:ext cx="1897673" cy="329711"/>
    <mc:AlternateContent xmlns:mc="http://schemas.openxmlformats.org/markup-compatibility/2006" xmlns:a14="http://schemas.microsoft.com/office/drawing/2010/main">
      <mc:Choice Requires="a14">
        <xdr:sp macro="" textlink="">
          <xdr:nvSpPr>
            <xdr:cNvPr id="3" name="2 CuadroTexto">
              <a:extLst>
                <a:ext uri="{FF2B5EF4-FFF2-40B4-BE49-F238E27FC236}">
                  <a16:creationId xmlns:a16="http://schemas.microsoft.com/office/drawing/2014/main" xmlns="" id="{00000000-0008-0000-0300-000003000000}"/>
                </a:ext>
              </a:extLst>
            </xdr:cNvPr>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𝐸𝑞𝑢𝑖𝑝𝑜𝑠</m:t>
                        </m:r>
                        <m:r>
                          <a:rPr lang="es-MX" sz="900" b="0" i="1">
                            <a:latin typeface="Cambria Math"/>
                          </a:rPr>
                          <m:t> </m:t>
                        </m:r>
                        <m:r>
                          <a:rPr lang="es-MX" sz="900" b="0" i="1">
                            <a:latin typeface="Cambria Math"/>
                          </a:rPr>
                          <m:t>𝑓𝑢𝑛𝑐𝑖𝑜𝑛𝑎𝑛𝑑𝑜</m:t>
                        </m:r>
                      </m:num>
                      <m:den>
                        <m:r>
                          <a:rPr lang="es-MX" sz="900" b="0" i="1">
                            <a:latin typeface="Cambria Math"/>
                          </a:rPr>
                          <m:t>𝐸𝑞𝑢𝑖𝑝𝑜𝑠</m:t>
                        </m:r>
                        <m:r>
                          <a:rPr lang="es-MX" sz="900" b="0" i="1">
                            <a:latin typeface="Cambria Math"/>
                          </a:rPr>
                          <m:t> </m:t>
                        </m:r>
                        <m:r>
                          <a:rPr lang="es-MX" sz="900" b="0" i="1">
                            <a:latin typeface="Cambria Math"/>
                          </a:rPr>
                          <m:t>𝑎𝑢𝑡𝑜𝑟𝑖𝑧𝑎𝑑𝑜𝑠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3" name="2 CuadroTexto"/>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𝐸𝑞𝑢𝑖𝑝𝑜𝑠 𝑓𝑢𝑛𝑐𝑖𝑜𝑛𝑎𝑛𝑑𝑜)/(𝐸𝑞𝑢𝑖𝑝𝑜𝑠 𝑎𝑢𝑡𝑜𝑟𝑖𝑧𝑎𝑑𝑜𝑠) (100)</a:t>
              </a:r>
              <a:endParaRPr lang="es-MX" sz="900" b="0"/>
            </a:p>
          </xdr:txBody>
        </xdr:sp>
      </mc:Fallback>
    </mc:AlternateContent>
    <xdr:clientData/>
  </xdr:oneCellAnchor>
  <xdr:oneCellAnchor>
    <xdr:from>
      <xdr:col>2</xdr:col>
      <xdr:colOff>954</xdr:colOff>
      <xdr:row>4</xdr:row>
      <xdr:rowOff>303269</xdr:rowOff>
    </xdr:from>
    <xdr:ext cx="1897673" cy="329711"/>
    <mc:AlternateContent xmlns:mc="http://schemas.openxmlformats.org/markup-compatibility/2006" xmlns:a14="http://schemas.microsoft.com/office/drawing/2010/main">
      <mc:Choice Requires="a14">
        <xdr:sp macro="" textlink="">
          <xdr:nvSpPr>
            <xdr:cNvPr id="4" name="3 CuadroTexto">
              <a:extLst>
                <a:ext uri="{FF2B5EF4-FFF2-40B4-BE49-F238E27FC236}">
                  <a16:creationId xmlns:a16="http://schemas.microsoft.com/office/drawing/2014/main" xmlns="" id="{00000000-0008-0000-0300-000004000000}"/>
                </a:ext>
              </a:extLst>
            </xdr:cNvPr>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𝑃𝑒𝑟𝑠𝑜𝑛𝑎𝑙</m:t>
                        </m:r>
                        <m:r>
                          <a:rPr lang="es-MX" sz="900" b="0" i="1">
                            <a:latin typeface="Cambria Math"/>
                          </a:rPr>
                          <m:t> </m:t>
                        </m:r>
                        <m:r>
                          <a:rPr lang="es-MX" sz="900" b="0" i="1">
                            <a:latin typeface="Cambria Math"/>
                          </a:rPr>
                          <m:t>𝑐𝑎𝑝𝑎𝑐𝑖𝑡𝑎𝑑𝑜</m:t>
                        </m:r>
                      </m:num>
                      <m:den>
                        <m:r>
                          <a:rPr lang="es-MX" sz="900" b="0" i="1">
                            <a:latin typeface="Cambria Math"/>
                          </a:rPr>
                          <m:t>𝑃𝑒𝑟𝑠𝑜𝑛𝑎𝑙</m:t>
                        </m:r>
                        <m:r>
                          <a:rPr lang="es-MX" sz="900" b="0" i="1">
                            <a:latin typeface="Cambria Math"/>
                          </a:rPr>
                          <m:t> </m:t>
                        </m:r>
                        <m:r>
                          <a:rPr lang="es-MX" sz="900" b="0" i="1">
                            <a:latin typeface="Cambria Math"/>
                          </a:rPr>
                          <m:t>𝑟𝑒𝑞𝑢𝑒𝑟𝑖𝑑𝑜</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 name="3 CuadroTexto"/>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𝑃𝑒𝑟𝑠𝑜𝑛𝑎𝑙 𝑐𝑎𝑝𝑎𝑐𝑖𝑡𝑎𝑑𝑜)/(𝑃𝑒𝑟𝑠𝑜𝑛𝑎𝑙 𝑟𝑒𝑞𝑢𝑒𝑟𝑖𝑑𝑜) (100)</a:t>
              </a:r>
              <a:endParaRPr lang="es-MX" sz="900" b="0"/>
            </a:p>
          </xdr:txBody>
        </xdr:sp>
      </mc:Fallback>
    </mc:AlternateContent>
    <xdr:clientData/>
  </xdr:oneCellAnchor>
  <xdr:twoCellAnchor editAs="oneCell">
    <xdr:from>
      <xdr:col>0</xdr:col>
      <xdr:colOff>57954</xdr:colOff>
      <xdr:row>0</xdr:row>
      <xdr:rowOff>0</xdr:rowOff>
    </xdr:from>
    <xdr:to>
      <xdr:col>2</xdr:col>
      <xdr:colOff>508</xdr:colOff>
      <xdr:row>0</xdr:row>
      <xdr:rowOff>938198</xdr:rowOff>
    </xdr:to>
    <xdr:pic>
      <xdr:nvPicPr>
        <xdr:cNvPr id="5" name="4 Imagen" descr="Instituto Electoral y de Participación Ciudadana de Jalisco">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54" y="0"/>
          <a:ext cx="1809454" cy="938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5734</xdr:colOff>
      <xdr:row>2</xdr:row>
      <xdr:rowOff>779522</xdr:rowOff>
    </xdr:from>
    <xdr:ext cx="1897673" cy="329711"/>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a16="http://schemas.microsoft.com/office/drawing/2014/main" xmlns="" id="{00000000-0008-0000-0300-000006000000}"/>
                </a:ext>
              </a:extLst>
            </xdr:cNvPr>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𝑆𝑒𝑑𝑒𝑠</m:t>
                        </m:r>
                        <m:r>
                          <a:rPr lang="es-MX" sz="900" b="0" i="1">
                            <a:latin typeface="Cambria Math"/>
                          </a:rPr>
                          <m:t> </m:t>
                        </m:r>
                        <m:r>
                          <a:rPr lang="es-MX" sz="900" b="0" i="1">
                            <a:latin typeface="Cambria Math"/>
                          </a:rPr>
                          <m:t>𝑓𝑢𝑛𝑐𝑖𝑜𝑛𝑎𝑙𝑒𝑠</m:t>
                        </m:r>
                      </m:num>
                      <m:den>
                        <m:r>
                          <a:rPr lang="es-MX" sz="900" b="0" i="1">
                            <a:latin typeface="Cambria Math"/>
                          </a:rPr>
                          <m:t>𝑆𝑒𝑑𝑒𝑠</m:t>
                        </m:r>
                        <m:r>
                          <a:rPr lang="es-MX" sz="900" b="0" i="1">
                            <a:latin typeface="Cambria Math"/>
                          </a:rPr>
                          <m:t> </m:t>
                        </m:r>
                        <m:r>
                          <a:rPr lang="es-MX" sz="900" b="0" i="1">
                            <a:latin typeface="Cambria Math"/>
                          </a:rPr>
                          <m:t>𝑟𝑒𝑞𝑢𝑒𝑟𝑖𝑑𝑎𝑠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6" name="5 CuadroTexto"/>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𝑆𝑒𝑑𝑒𝑠 𝑓𝑢𝑛𝑐𝑖𝑜𝑛𝑎𝑙𝑒𝑠)/(𝑆𝑒𝑑𝑒𝑠 𝑟𝑒𝑞𝑢𝑒𝑟𝑖𝑑𝑎𝑠) (100)</a:t>
              </a:r>
              <a:endParaRPr lang="es-MX" sz="900" b="0"/>
            </a:p>
          </xdr:txBody>
        </xdr:sp>
      </mc:Fallback>
    </mc:AlternateContent>
    <xdr:clientData/>
  </xdr:oneCellAnchor>
  <xdr:oneCellAnchor>
    <xdr:from>
      <xdr:col>2</xdr:col>
      <xdr:colOff>57978</xdr:colOff>
      <xdr:row>3</xdr:row>
      <xdr:rowOff>331622</xdr:rowOff>
    </xdr:from>
    <xdr:ext cx="1897673" cy="329711"/>
    <mc:AlternateContent xmlns:mc="http://schemas.openxmlformats.org/markup-compatibility/2006" xmlns:a14="http://schemas.microsoft.com/office/drawing/2010/main">
      <mc:Choice Requires="a14">
        <xdr:sp macro="" textlink="">
          <xdr:nvSpPr>
            <xdr:cNvPr id="7" name="6 CuadroTexto">
              <a:extLst>
                <a:ext uri="{FF2B5EF4-FFF2-40B4-BE49-F238E27FC236}">
                  <a16:creationId xmlns:a16="http://schemas.microsoft.com/office/drawing/2014/main" xmlns="" id="{00000000-0008-0000-0300-000007000000}"/>
                </a:ext>
              </a:extLst>
            </xdr:cNvPr>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𝑃𝑎𝑞𝑢𝑒𝑡𝑒𝑠</m:t>
                        </m:r>
                        <m:r>
                          <a:rPr lang="es-MX" sz="900" b="0" i="1">
                            <a:latin typeface="Cambria Math"/>
                          </a:rPr>
                          <m:t> </m:t>
                        </m:r>
                        <m:r>
                          <a:rPr lang="es-MX" sz="900" b="0" i="1">
                            <a:latin typeface="Cambria Math"/>
                          </a:rPr>
                          <m:t>𝑟𝑒h𝑎𝑏𝑖𝑙𝑖𝑡𝑎𝑑𝑜𝑠</m:t>
                        </m:r>
                      </m:num>
                      <m:den>
                        <m:r>
                          <a:rPr lang="es-MX" sz="900" b="0" i="1">
                            <a:latin typeface="Cambria Math"/>
                          </a:rPr>
                          <m:t>𝑃𝑎𝑞𝑢𝑒𝑡𝑒𝑠</m:t>
                        </m:r>
                        <m:r>
                          <a:rPr lang="es-MX" sz="900" b="0" i="1">
                            <a:latin typeface="Cambria Math"/>
                          </a:rPr>
                          <m:t> </m:t>
                        </m:r>
                        <m:r>
                          <a:rPr lang="es-MX" sz="900" b="0" i="1">
                            <a:latin typeface="Cambria Math"/>
                          </a:rPr>
                          <m:t>𝑟𝑒𝑐𝑢𝑝𝑒𝑟𝑎𝑑𝑜𝑠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7" name="6 CuadroTexto"/>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𝑃𝑎𝑞𝑢𝑒𝑡𝑒𝑠 𝑟𝑒ℎ𝑎𝑏𝑖𝑙𝑖𝑡𝑎𝑑𝑜𝑠)/(𝑃𝑎𝑞𝑢𝑒𝑡𝑒𝑠 𝑟𝑒𝑐𝑢𝑝𝑒𝑟𝑎𝑑𝑜𝑠) (100)</a:t>
              </a:r>
              <a:endParaRPr lang="es-MX" sz="900" b="0"/>
            </a:p>
          </xdr:txBody>
        </xdr:sp>
      </mc:Fallback>
    </mc:AlternateContent>
    <xdr:clientData/>
  </xdr:oneCellAnchor>
  <xdr:oneCellAnchor>
    <xdr:from>
      <xdr:col>2</xdr:col>
      <xdr:colOff>66261</xdr:colOff>
      <xdr:row>11</xdr:row>
      <xdr:rowOff>303271</xdr:rowOff>
    </xdr:from>
    <xdr:ext cx="1897673" cy="329711"/>
    <mc:AlternateContent xmlns:mc="http://schemas.openxmlformats.org/markup-compatibility/2006" xmlns:a14="http://schemas.microsoft.com/office/drawing/2010/main">
      <mc:Choice Requires="a14">
        <xdr:sp macro="" textlink="">
          <xdr:nvSpPr>
            <xdr:cNvPr id="8" name="7 CuadroTexto">
              <a:extLst>
                <a:ext uri="{FF2B5EF4-FFF2-40B4-BE49-F238E27FC236}">
                  <a16:creationId xmlns:a16="http://schemas.microsoft.com/office/drawing/2014/main" xmlns="" id="{00000000-0008-0000-0300-000008000000}"/>
                </a:ext>
              </a:extLst>
            </xdr:cNvPr>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𝐹𝑜𝑙𝑖𝑜𝑠</m:t>
                        </m:r>
                        <m:r>
                          <a:rPr lang="es-MX" sz="900" b="0" i="1">
                            <a:latin typeface="Cambria Math"/>
                          </a:rPr>
                          <m:t> </m:t>
                        </m:r>
                        <m:r>
                          <a:rPr lang="es-MX" sz="900" b="0" i="1">
                            <a:latin typeface="Cambria Math"/>
                          </a:rPr>
                          <m:t>𝑎𝑡𝑒𝑛𝑑𝑖𝑑𝑜𝑠</m:t>
                        </m:r>
                      </m:num>
                      <m:den>
                        <m:r>
                          <a:rPr lang="es-MX" sz="900" b="0" i="1">
                            <a:latin typeface="Cambria Math"/>
                          </a:rPr>
                          <m:t>𝐹𝑜𝑙𝑖𝑜𝑠</m:t>
                        </m:r>
                        <m:r>
                          <a:rPr lang="es-MX" sz="900" b="0" i="1">
                            <a:latin typeface="Cambria Math"/>
                          </a:rPr>
                          <m:t> </m:t>
                        </m:r>
                        <m:r>
                          <a:rPr lang="es-MX" sz="900" b="0" i="1">
                            <a:latin typeface="Cambria Math"/>
                          </a:rPr>
                          <m:t>𝑟𝑒𝑐𝑖𝑏𝑖𝑑𝑜𝑠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8" name="7 CuadroTexto"/>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𝐹𝑜𝑙𝑖𝑜𝑠 𝑎𝑡𝑒𝑛𝑑𝑖𝑑𝑜𝑠)/(𝐹𝑜𝑙𝑖𝑜𝑠 𝑟𝑒𝑐𝑖𝑏𝑖𝑑𝑜𝑠) (100)</a:t>
              </a:r>
              <a:endParaRPr lang="es-MX" sz="900" b="0"/>
            </a:p>
          </xdr:txBody>
        </xdr:sp>
      </mc:Fallback>
    </mc:AlternateContent>
    <xdr:clientData/>
  </xdr:oneCellAnchor>
  <xdr:oneCellAnchor>
    <xdr:from>
      <xdr:col>2</xdr:col>
      <xdr:colOff>66261</xdr:colOff>
      <xdr:row>12</xdr:row>
      <xdr:rowOff>296899</xdr:rowOff>
    </xdr:from>
    <xdr:ext cx="1897673" cy="329711"/>
    <mc:AlternateContent xmlns:mc="http://schemas.openxmlformats.org/markup-compatibility/2006" xmlns:a14="http://schemas.microsoft.com/office/drawing/2010/main">
      <mc:Choice Requires="a14">
        <xdr:sp macro="" textlink="">
          <xdr:nvSpPr>
            <xdr:cNvPr id="9" name="8 CuadroTexto">
              <a:extLst>
                <a:ext uri="{FF2B5EF4-FFF2-40B4-BE49-F238E27FC236}">
                  <a16:creationId xmlns:a16="http://schemas.microsoft.com/office/drawing/2014/main" xmlns="" id="{00000000-0008-0000-0300-000009000000}"/>
                </a:ext>
              </a:extLst>
            </xdr:cNvPr>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𝑅𝑒𝑠𝑜𝑙𝑢𝑐𝑖𝑜𝑛𝑒𝑠</m:t>
                        </m:r>
                      </m:num>
                      <m:den>
                        <m:r>
                          <a:rPr lang="es-MX" sz="900" b="0" i="1">
                            <a:latin typeface="Cambria Math"/>
                          </a:rPr>
                          <m:t>𝐷𝑒𝑛𝑢𝑛𝑐𝑖𝑎𝑠</m:t>
                        </m:r>
                        <m:r>
                          <a:rPr lang="es-MX" sz="900" b="0" i="1">
                            <a:latin typeface="Cambria Math"/>
                          </a:rPr>
                          <m:t> </m:t>
                        </m:r>
                        <m:r>
                          <a:rPr lang="es-MX" sz="900" b="0" i="1">
                            <a:latin typeface="Cambria Math"/>
                          </a:rPr>
                          <m:t>𝑝𝑟𝑒𝑠𝑒𝑛𝑡𝑎𝑑𝑎𝑠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9" name="8 CuadroTexto"/>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𝑅𝑒𝑠𝑜𝑙𝑢𝑐𝑖𝑜𝑛𝑒𝑠/(𝐷𝑒𝑛𝑢𝑛𝑐𝑖𝑎𝑠 𝑝𝑟𝑒𝑠𝑒𝑛𝑡𝑎𝑑𝑎𝑠) (100)</a:t>
              </a:r>
              <a:endParaRPr lang="es-MX" sz="900" b="0"/>
            </a:p>
          </xdr:txBody>
        </xdr:sp>
      </mc:Fallback>
    </mc:AlternateContent>
    <xdr:clientData/>
  </xdr:oneCellAnchor>
  <xdr:oneCellAnchor>
    <xdr:from>
      <xdr:col>2</xdr:col>
      <xdr:colOff>74544</xdr:colOff>
      <xdr:row>13</xdr:row>
      <xdr:rowOff>282245</xdr:rowOff>
    </xdr:from>
    <xdr:ext cx="1897673" cy="329711"/>
    <mc:AlternateContent xmlns:mc="http://schemas.openxmlformats.org/markup-compatibility/2006" xmlns:a14="http://schemas.microsoft.com/office/drawing/2010/main">
      <mc:Choice Requires="a14">
        <xdr:sp macro="" textlink="">
          <xdr:nvSpPr>
            <xdr:cNvPr id="10" name="9 CuadroTexto">
              <a:extLst>
                <a:ext uri="{FF2B5EF4-FFF2-40B4-BE49-F238E27FC236}">
                  <a16:creationId xmlns:a16="http://schemas.microsoft.com/office/drawing/2014/main" xmlns="" id="{00000000-0008-0000-0300-00000A000000}"/>
                </a:ext>
              </a:extLst>
            </xdr:cNvPr>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0" name="9 CuadroTexto"/>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14</xdr:row>
      <xdr:rowOff>251982</xdr:rowOff>
    </xdr:from>
    <xdr:ext cx="1897673" cy="329711"/>
    <mc:AlternateContent xmlns:mc="http://schemas.openxmlformats.org/markup-compatibility/2006" xmlns:a14="http://schemas.microsoft.com/office/drawing/2010/main">
      <mc:Choice Requires="a14">
        <xdr:sp macro="" textlink="">
          <xdr:nvSpPr>
            <xdr:cNvPr id="11" name="10 CuadroTexto">
              <a:extLst>
                <a:ext uri="{FF2B5EF4-FFF2-40B4-BE49-F238E27FC236}">
                  <a16:creationId xmlns:a16="http://schemas.microsoft.com/office/drawing/2014/main" xmlns="" id="{00000000-0008-0000-0300-00000B000000}"/>
                </a:ext>
              </a:extLst>
            </xdr:cNvPr>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1" name="10 CuadroTexto"/>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oneCellAnchor>
    <xdr:from>
      <xdr:col>2</xdr:col>
      <xdr:colOff>74544</xdr:colOff>
      <xdr:row>15</xdr:row>
      <xdr:rowOff>274919</xdr:rowOff>
    </xdr:from>
    <xdr:ext cx="1897673" cy="329711"/>
    <mc:AlternateContent xmlns:mc="http://schemas.openxmlformats.org/markup-compatibility/2006" xmlns:a14="http://schemas.microsoft.com/office/drawing/2010/main">
      <mc:Choice Requires="a14">
        <xdr:sp macro="" textlink="">
          <xdr:nvSpPr>
            <xdr:cNvPr id="12" name="11 CuadroTexto">
              <a:extLst>
                <a:ext uri="{FF2B5EF4-FFF2-40B4-BE49-F238E27FC236}">
                  <a16:creationId xmlns:a16="http://schemas.microsoft.com/office/drawing/2014/main" xmlns="" id="{00000000-0008-0000-0300-00000C000000}"/>
                </a:ext>
              </a:extLst>
            </xdr:cNvPr>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2" name="11 CuadroTexto"/>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16</xdr:row>
      <xdr:rowOff>273963</xdr:rowOff>
    </xdr:from>
    <xdr:ext cx="1897673" cy="329711"/>
    <mc:AlternateContent xmlns:mc="http://schemas.openxmlformats.org/markup-compatibility/2006" xmlns:a14="http://schemas.microsoft.com/office/drawing/2010/main">
      <mc:Choice Requires="a14">
        <xdr:sp macro="" textlink="">
          <xdr:nvSpPr>
            <xdr:cNvPr id="13" name="12 CuadroTexto">
              <a:extLst>
                <a:ext uri="{FF2B5EF4-FFF2-40B4-BE49-F238E27FC236}">
                  <a16:creationId xmlns:a16="http://schemas.microsoft.com/office/drawing/2014/main" xmlns="" id="{00000000-0008-0000-0300-00000D000000}"/>
                </a:ext>
              </a:extLst>
            </xdr:cNvPr>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3" name="12 CuadroTexto"/>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56048</xdr:colOff>
      <xdr:row>0</xdr:row>
      <xdr:rowOff>0</xdr:rowOff>
    </xdr:from>
    <xdr:to>
      <xdr:col>2</xdr:col>
      <xdr:colOff>288602</xdr:colOff>
      <xdr:row>1</xdr:row>
      <xdr:rowOff>0</xdr:rowOff>
    </xdr:to>
    <xdr:pic>
      <xdr:nvPicPr>
        <xdr:cNvPr id="12" name="11 Imagen" descr="Instituto Electoral y de Participación Ciudadana de Jalisco">
          <a:extLst>
            <a:ext uri="{FF2B5EF4-FFF2-40B4-BE49-F238E27FC236}">
              <a16:creationId xmlns:a16="http://schemas.microsoft.com/office/drawing/2014/main" xmlns=""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48" y="0"/>
          <a:ext cx="1870854"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139085</xdr:colOff>
      <xdr:row>20</xdr:row>
      <xdr:rowOff>93722</xdr:rowOff>
    </xdr:from>
    <xdr:ext cx="1384916" cy="329711"/>
    <mc:AlternateContent xmlns:mc="http://schemas.openxmlformats.org/markup-compatibility/2006" xmlns:a14="http://schemas.microsoft.com/office/drawing/2010/main">
      <mc:Choice Requires="a14">
        <xdr:sp macro="" textlink="">
          <xdr:nvSpPr>
            <xdr:cNvPr id="15" name="14 CuadroTexto">
              <a:extLst>
                <a:ext uri="{FF2B5EF4-FFF2-40B4-BE49-F238E27FC236}">
                  <a16:creationId xmlns:a16="http://schemas.microsoft.com/office/drawing/2014/main" xmlns="" id="{00000000-0008-0000-0400-00000F000000}"/>
                </a:ext>
              </a:extLst>
            </xdr:cNvPr>
            <xdr:cNvSpPr txBox="1"/>
          </xdr:nvSpPr>
          <xdr:spPr>
            <a:xfrm>
              <a:off x="1853585" y="1760597"/>
              <a:ext cx="1384916"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solidFill>
                              <a:sysClr val="windowText" lastClr="000000"/>
                            </a:solidFill>
                            <a:latin typeface="Cambria Math" panose="02040503050406030204" pitchFamily="18" charset="0"/>
                          </a:rPr>
                        </m:ctrlPr>
                      </m:fPr>
                      <m:num>
                        <m:r>
                          <a:rPr lang="es-MX" sz="900" b="0" i="1">
                            <a:solidFill>
                              <a:sysClr val="windowText" lastClr="000000"/>
                            </a:solidFill>
                            <a:latin typeface="Cambria Math"/>
                          </a:rPr>
                          <m:t>𝑆𝑒𝑑𝑒𝑠</m:t>
                        </m:r>
                        <m:r>
                          <a:rPr lang="es-MX" sz="900" b="0" i="1">
                            <a:solidFill>
                              <a:sysClr val="windowText" lastClr="000000"/>
                            </a:solidFill>
                            <a:latin typeface="Cambria Math"/>
                          </a:rPr>
                          <m:t> </m:t>
                        </m:r>
                        <m:r>
                          <a:rPr lang="es-MX" sz="900" b="0" i="1">
                            <a:solidFill>
                              <a:sysClr val="windowText" lastClr="000000"/>
                            </a:solidFill>
                            <a:latin typeface="Cambria Math"/>
                          </a:rPr>
                          <m:t>𝑓𝑢𝑛𝑐𝑖𝑜𝑛𝑎𝑙𝑒𝑠</m:t>
                        </m:r>
                      </m:num>
                      <m:den>
                        <m:r>
                          <a:rPr lang="es-MX" sz="900" b="0" i="1">
                            <a:solidFill>
                              <a:sysClr val="windowText" lastClr="000000"/>
                            </a:solidFill>
                            <a:latin typeface="Cambria Math"/>
                          </a:rPr>
                          <m:t>𝑆𝑒𝑑𝑒𝑠</m:t>
                        </m:r>
                        <m:r>
                          <a:rPr lang="es-MX" sz="900" b="0" i="1">
                            <a:solidFill>
                              <a:sysClr val="windowText" lastClr="000000"/>
                            </a:solidFill>
                            <a:latin typeface="Cambria Math"/>
                          </a:rPr>
                          <m:t> </m:t>
                        </m:r>
                        <m:r>
                          <a:rPr lang="es-MX" sz="900" b="0" i="1">
                            <a:solidFill>
                              <a:sysClr val="windowText" lastClr="000000"/>
                            </a:solidFill>
                            <a:latin typeface="Cambria Math"/>
                          </a:rPr>
                          <m:t>𝑟𝑒𝑞𝑢𝑒𝑟𝑖𝑑𝑎𝑠</m:t>
                        </m:r>
                      </m:den>
                    </m:f>
                    <m:d>
                      <m:dPr>
                        <m:ctrlPr>
                          <a:rPr lang="es-MX" sz="900" b="0" i="1">
                            <a:solidFill>
                              <a:sysClr val="windowText" lastClr="000000"/>
                            </a:solidFill>
                            <a:latin typeface="Cambria Math" panose="02040503050406030204" pitchFamily="18" charset="0"/>
                          </a:rPr>
                        </m:ctrlPr>
                      </m:dPr>
                      <m:e>
                        <m:r>
                          <a:rPr lang="es-MX" sz="900" b="0" i="1">
                            <a:solidFill>
                              <a:sysClr val="windowText" lastClr="000000"/>
                            </a:solidFill>
                            <a:latin typeface="Cambria Math"/>
                          </a:rPr>
                          <m:t>100</m:t>
                        </m:r>
                      </m:e>
                    </m:d>
                  </m:oMath>
                </m:oMathPara>
              </a14:m>
              <a:endParaRPr lang="es-MX" sz="900" b="0">
                <a:solidFill>
                  <a:sysClr val="windowText" lastClr="000000"/>
                </a:solidFill>
              </a:endParaRPr>
            </a:p>
          </xdr:txBody>
        </xdr:sp>
      </mc:Choice>
      <mc:Fallback xmlns="">
        <xdr:sp macro="" textlink="">
          <xdr:nvSpPr>
            <xdr:cNvPr id="15" name="14 CuadroTexto">
              <a:extLst>
                <a:ext uri="{FF2B5EF4-FFF2-40B4-BE49-F238E27FC236}">
                  <a16:creationId xmlns:a16="http://schemas.microsoft.com/office/drawing/2014/main" xmlns="" xmlns:a14="http://schemas.microsoft.com/office/drawing/2010/main" id="{00000000-0008-0000-0400-00000F000000}"/>
                </a:ext>
              </a:extLst>
            </xdr:cNvPr>
            <xdr:cNvSpPr txBox="1"/>
          </xdr:nvSpPr>
          <xdr:spPr>
            <a:xfrm>
              <a:off x="1853585" y="1760597"/>
              <a:ext cx="1384916"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solidFill>
                    <a:sysClr val="windowText" lastClr="000000"/>
                  </a:solidFill>
                  <a:latin typeface="Cambria Math" panose="02040503050406030204" pitchFamily="18" charset="0"/>
                </a:rPr>
                <a:t>(</a:t>
              </a:r>
              <a:r>
                <a:rPr lang="es-MX" sz="900" b="0" i="0">
                  <a:solidFill>
                    <a:sysClr val="windowText" lastClr="000000"/>
                  </a:solidFill>
                  <a:latin typeface="Cambria Math"/>
                </a:rPr>
                <a:t>𝑆𝑒𝑑𝑒𝑠 𝑓𝑢𝑛𝑐𝑖𝑜𝑛𝑎𝑙𝑒𝑠</a:t>
              </a:r>
              <a:r>
                <a:rPr lang="es-MX" sz="900" b="0" i="0">
                  <a:solidFill>
                    <a:sysClr val="windowText" lastClr="000000"/>
                  </a:solidFill>
                  <a:latin typeface="Cambria Math" panose="02040503050406030204" pitchFamily="18" charset="0"/>
                </a:rPr>
                <a:t>)/(</a:t>
              </a:r>
              <a:r>
                <a:rPr lang="es-MX" sz="900" b="0" i="0">
                  <a:solidFill>
                    <a:sysClr val="windowText" lastClr="000000"/>
                  </a:solidFill>
                  <a:latin typeface="Cambria Math"/>
                </a:rPr>
                <a:t>𝑆𝑒𝑑𝑒𝑠 𝑟𝑒𝑞𝑢𝑒𝑟𝑖𝑑𝑎𝑠</a:t>
              </a:r>
              <a:r>
                <a:rPr lang="es-MX" sz="900" b="0" i="0">
                  <a:solidFill>
                    <a:sysClr val="windowText" lastClr="000000"/>
                  </a:solidFill>
                  <a:latin typeface="Cambria Math" panose="02040503050406030204" pitchFamily="18" charset="0"/>
                </a:rPr>
                <a:t>) (</a:t>
              </a:r>
              <a:r>
                <a:rPr lang="es-MX" sz="900" b="0" i="0">
                  <a:solidFill>
                    <a:sysClr val="windowText" lastClr="000000"/>
                  </a:solidFill>
                  <a:latin typeface="Cambria Math"/>
                </a:rPr>
                <a:t>100</a:t>
              </a:r>
              <a:r>
                <a:rPr lang="es-MX" sz="900" b="0" i="0">
                  <a:solidFill>
                    <a:sysClr val="windowText" lastClr="000000"/>
                  </a:solidFill>
                  <a:latin typeface="Cambria Math" panose="02040503050406030204" pitchFamily="18" charset="0"/>
                </a:rPr>
                <a:t>)</a:t>
              </a:r>
              <a:endParaRPr lang="es-MX" sz="900" b="0">
                <a:solidFill>
                  <a:sysClr val="windowText" lastClr="000000"/>
                </a:solidFill>
              </a:endParaRPr>
            </a:p>
          </xdr:txBody>
        </xdr:sp>
      </mc:Fallback>
    </mc:AlternateContent>
    <xdr:clientData/>
  </xdr:oneCellAnchor>
  <xdr:oneCellAnchor>
    <xdr:from>
      <xdr:col>2</xdr:col>
      <xdr:colOff>120257</xdr:colOff>
      <xdr:row>24</xdr:row>
      <xdr:rowOff>100824</xdr:rowOff>
    </xdr:from>
    <xdr:ext cx="1613293" cy="329711"/>
    <mc:AlternateContent xmlns:mc="http://schemas.openxmlformats.org/markup-compatibility/2006" xmlns:a14="http://schemas.microsoft.com/office/drawing/2010/main">
      <mc:Choice Requires="a14">
        <xdr:sp macro="" textlink="">
          <xdr:nvSpPr>
            <xdr:cNvPr id="17" name="15 CuadroTexto">
              <a:extLst>
                <a:ext uri="{FF2B5EF4-FFF2-40B4-BE49-F238E27FC236}">
                  <a16:creationId xmlns="" xmlns:a16="http://schemas.microsoft.com/office/drawing/2014/main" id="{00000000-0008-0000-0400-000010000000}"/>
                </a:ext>
              </a:extLst>
            </xdr:cNvPr>
            <xdr:cNvSpPr txBox="1"/>
          </xdr:nvSpPr>
          <xdr:spPr>
            <a:xfrm>
              <a:off x="1834757" y="2272524"/>
              <a:ext cx="161329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solidFill>
                              <a:sysClr val="windowText" lastClr="000000"/>
                            </a:solidFill>
                            <a:latin typeface="Cambria Math" panose="02040503050406030204" pitchFamily="18" charset="0"/>
                          </a:rPr>
                        </m:ctrlPr>
                      </m:fPr>
                      <m:num>
                        <m:r>
                          <a:rPr lang="es-MX" sz="900" b="0" i="1">
                            <a:solidFill>
                              <a:sysClr val="windowText" lastClr="000000"/>
                            </a:solidFill>
                            <a:latin typeface="Cambria Math"/>
                          </a:rPr>
                          <m:t>𝑃𝑎𝑞𝑢𝑒𝑡𝑒𝑠</m:t>
                        </m:r>
                        <m:r>
                          <a:rPr lang="es-MX" sz="900" b="0" i="1">
                            <a:solidFill>
                              <a:sysClr val="windowText" lastClr="000000"/>
                            </a:solidFill>
                            <a:latin typeface="Cambria Math"/>
                          </a:rPr>
                          <m:t> </m:t>
                        </m:r>
                        <m:r>
                          <a:rPr lang="es-MX" sz="900" b="0" i="1">
                            <a:solidFill>
                              <a:sysClr val="windowText" lastClr="000000"/>
                            </a:solidFill>
                            <a:latin typeface="Cambria Math" panose="02040503050406030204" pitchFamily="18" charset="0"/>
                          </a:rPr>
                          <m:t>𝑐𝑙𝑎𝑠𝑖𝑓𝑖𝑐𝑎𝑑𝑜𝑠</m:t>
                        </m:r>
                      </m:num>
                      <m:den>
                        <m:r>
                          <a:rPr lang="es-MX" sz="900" b="0" i="1">
                            <a:solidFill>
                              <a:sysClr val="windowText" lastClr="000000"/>
                            </a:solidFill>
                            <a:latin typeface="Cambria Math"/>
                          </a:rPr>
                          <m:t>𝑃𝑎𝑞𝑢𝑒𝑡𝑒𝑠</m:t>
                        </m:r>
                        <m:r>
                          <a:rPr lang="es-MX" sz="900" b="0" i="1">
                            <a:solidFill>
                              <a:sysClr val="windowText" lastClr="000000"/>
                            </a:solidFill>
                            <a:latin typeface="Cambria Math"/>
                          </a:rPr>
                          <m:t> </m:t>
                        </m:r>
                        <m:r>
                          <a:rPr lang="es-MX" sz="900" b="0" i="1">
                            <a:solidFill>
                              <a:sysClr val="windowText" lastClr="000000"/>
                            </a:solidFill>
                            <a:latin typeface="Cambria Math"/>
                          </a:rPr>
                          <m:t>𝑟𝑒𝑐𝑢𝑝𝑒𝑟𝑎𝑑𝑜𝑠</m:t>
                        </m:r>
                      </m:den>
                    </m:f>
                    <m:d>
                      <m:dPr>
                        <m:ctrlPr>
                          <a:rPr lang="es-MX" sz="900" b="0" i="1">
                            <a:solidFill>
                              <a:sysClr val="windowText" lastClr="000000"/>
                            </a:solidFill>
                            <a:latin typeface="Cambria Math" panose="02040503050406030204" pitchFamily="18" charset="0"/>
                          </a:rPr>
                        </m:ctrlPr>
                      </m:dPr>
                      <m:e>
                        <m:r>
                          <a:rPr lang="es-MX" sz="900" b="0" i="1">
                            <a:solidFill>
                              <a:sysClr val="windowText" lastClr="000000"/>
                            </a:solidFill>
                            <a:latin typeface="Cambria Math"/>
                          </a:rPr>
                          <m:t>100</m:t>
                        </m:r>
                      </m:e>
                    </m:d>
                  </m:oMath>
                </m:oMathPara>
              </a14:m>
              <a:endParaRPr lang="es-MX" sz="900" b="0">
                <a:solidFill>
                  <a:sysClr val="windowText" lastClr="000000"/>
                </a:solidFill>
              </a:endParaRPr>
            </a:p>
          </xdr:txBody>
        </xdr:sp>
      </mc:Choice>
      <mc:Fallback xmlns="">
        <xdr:sp macro="" textlink="">
          <xdr:nvSpPr>
            <xdr:cNvPr id="17" name="15 CuadroTexto">
              <a:extLst>
                <a:ext uri="{FF2B5EF4-FFF2-40B4-BE49-F238E27FC236}">
                  <a16:creationId xmlns="" xmlns:a16="http://schemas.microsoft.com/office/drawing/2014/main" xmlns:a14="http://schemas.microsoft.com/office/drawing/2010/main" id="{00000000-0008-0000-0400-000010000000}"/>
                </a:ext>
              </a:extLst>
            </xdr:cNvPr>
            <xdr:cNvSpPr txBox="1"/>
          </xdr:nvSpPr>
          <xdr:spPr>
            <a:xfrm>
              <a:off x="1834757" y="2272524"/>
              <a:ext cx="161329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solidFill>
                    <a:sysClr val="windowText" lastClr="000000"/>
                  </a:solidFill>
                  <a:latin typeface="Cambria Math" panose="02040503050406030204" pitchFamily="18" charset="0"/>
                </a:rPr>
                <a:t>(</a:t>
              </a:r>
              <a:r>
                <a:rPr lang="es-MX" sz="900" b="0" i="0">
                  <a:solidFill>
                    <a:sysClr val="windowText" lastClr="000000"/>
                  </a:solidFill>
                  <a:latin typeface="Cambria Math"/>
                </a:rPr>
                <a:t>𝑃𝑎𝑞𝑢𝑒𝑡𝑒𝑠 </a:t>
              </a:r>
              <a:r>
                <a:rPr lang="es-MX" sz="900" b="0" i="0">
                  <a:solidFill>
                    <a:sysClr val="windowText" lastClr="000000"/>
                  </a:solidFill>
                  <a:latin typeface="Cambria Math" panose="02040503050406030204" pitchFamily="18" charset="0"/>
                </a:rPr>
                <a:t>𝑐𝑙𝑎𝑠𝑖𝑓𝑖𝑐𝑎𝑑𝑜𝑠)/(</a:t>
              </a:r>
              <a:r>
                <a:rPr lang="es-MX" sz="900" b="0" i="0">
                  <a:solidFill>
                    <a:sysClr val="windowText" lastClr="000000"/>
                  </a:solidFill>
                  <a:latin typeface="Cambria Math"/>
                </a:rPr>
                <a:t>𝑃𝑎𝑞𝑢𝑒𝑡𝑒𝑠 𝑟𝑒𝑐𝑢𝑝𝑒𝑟𝑎𝑑𝑜𝑠</a:t>
              </a:r>
              <a:r>
                <a:rPr lang="es-MX" sz="900" b="0" i="0">
                  <a:solidFill>
                    <a:sysClr val="windowText" lastClr="000000"/>
                  </a:solidFill>
                  <a:latin typeface="Cambria Math" panose="02040503050406030204" pitchFamily="18" charset="0"/>
                </a:rPr>
                <a:t>) (</a:t>
              </a:r>
              <a:r>
                <a:rPr lang="es-MX" sz="900" b="0" i="0">
                  <a:solidFill>
                    <a:sysClr val="windowText" lastClr="000000"/>
                  </a:solidFill>
                  <a:latin typeface="Cambria Math"/>
                </a:rPr>
                <a:t>100</a:t>
              </a:r>
              <a:r>
                <a:rPr lang="es-MX" sz="900" b="0" i="0">
                  <a:solidFill>
                    <a:sysClr val="windowText" lastClr="000000"/>
                  </a:solidFill>
                  <a:latin typeface="Cambria Math" panose="02040503050406030204" pitchFamily="18" charset="0"/>
                </a:rPr>
                <a:t>)</a:t>
              </a:r>
              <a:endParaRPr lang="es-MX" sz="900" b="0">
                <a:solidFill>
                  <a:sysClr val="windowText" lastClr="000000"/>
                </a:solidFill>
              </a:endParaRPr>
            </a:p>
          </xdr:txBody>
        </xdr:sp>
      </mc:Fallback>
    </mc:AlternateContent>
    <xdr:clientData/>
  </xdr:oneCellAnchor>
  <xdr:oneCellAnchor>
    <xdr:from>
      <xdr:col>2</xdr:col>
      <xdr:colOff>139085</xdr:colOff>
      <xdr:row>20</xdr:row>
      <xdr:rowOff>93722</xdr:rowOff>
    </xdr:from>
    <xdr:ext cx="1384916" cy="329711"/>
    <mc:AlternateContent xmlns:mc="http://schemas.openxmlformats.org/markup-compatibility/2006" xmlns:a14="http://schemas.microsoft.com/office/drawing/2010/main">
      <mc:Choice Requires="a14">
        <xdr:sp macro="" textlink="">
          <xdr:nvSpPr>
            <xdr:cNvPr id="5" name="14 CuadroTexto">
              <a:extLst>
                <a:ext uri="{FF2B5EF4-FFF2-40B4-BE49-F238E27FC236}">
                  <a16:creationId xmlns:a16="http://schemas.microsoft.com/office/drawing/2014/main" xmlns="" id="{00000000-0008-0000-0400-00000F000000}"/>
                </a:ext>
              </a:extLst>
            </xdr:cNvPr>
            <xdr:cNvSpPr txBox="1"/>
          </xdr:nvSpPr>
          <xdr:spPr>
            <a:xfrm>
              <a:off x="1777385" y="1754882"/>
              <a:ext cx="1384916"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solidFill>
                              <a:sysClr val="windowText" lastClr="000000"/>
                            </a:solidFill>
                            <a:latin typeface="Cambria Math" panose="02040503050406030204" pitchFamily="18" charset="0"/>
                          </a:rPr>
                        </m:ctrlPr>
                      </m:fPr>
                      <m:num>
                        <m:r>
                          <a:rPr lang="es-MX" sz="900" b="0" i="1">
                            <a:solidFill>
                              <a:sysClr val="windowText" lastClr="000000"/>
                            </a:solidFill>
                            <a:latin typeface="Cambria Math"/>
                          </a:rPr>
                          <m:t>𝑆𝑒𝑑𝑒𝑠</m:t>
                        </m:r>
                        <m:r>
                          <a:rPr lang="es-MX" sz="900" b="0" i="1">
                            <a:solidFill>
                              <a:sysClr val="windowText" lastClr="000000"/>
                            </a:solidFill>
                            <a:latin typeface="Cambria Math"/>
                          </a:rPr>
                          <m:t> </m:t>
                        </m:r>
                        <m:r>
                          <a:rPr lang="es-MX" sz="900" b="0" i="1">
                            <a:solidFill>
                              <a:sysClr val="windowText" lastClr="000000"/>
                            </a:solidFill>
                            <a:latin typeface="Cambria Math"/>
                          </a:rPr>
                          <m:t>𝑓𝑢𝑛𝑐𝑖𝑜𝑛𝑎𝑙𝑒𝑠</m:t>
                        </m:r>
                      </m:num>
                      <m:den>
                        <m:r>
                          <a:rPr lang="es-MX" sz="900" b="0" i="1">
                            <a:solidFill>
                              <a:sysClr val="windowText" lastClr="000000"/>
                            </a:solidFill>
                            <a:latin typeface="Cambria Math"/>
                          </a:rPr>
                          <m:t>𝑆𝑒𝑑𝑒𝑠</m:t>
                        </m:r>
                        <m:r>
                          <a:rPr lang="es-MX" sz="900" b="0" i="1">
                            <a:solidFill>
                              <a:sysClr val="windowText" lastClr="000000"/>
                            </a:solidFill>
                            <a:latin typeface="Cambria Math"/>
                          </a:rPr>
                          <m:t> </m:t>
                        </m:r>
                        <m:r>
                          <a:rPr lang="es-MX" sz="900" b="0" i="1">
                            <a:solidFill>
                              <a:sysClr val="windowText" lastClr="000000"/>
                            </a:solidFill>
                            <a:latin typeface="Cambria Math"/>
                          </a:rPr>
                          <m:t>𝑟𝑒𝑞𝑢𝑒𝑟𝑖𝑑𝑎𝑠</m:t>
                        </m:r>
                      </m:den>
                    </m:f>
                    <m:d>
                      <m:dPr>
                        <m:ctrlPr>
                          <a:rPr lang="es-MX" sz="900" b="0" i="1">
                            <a:solidFill>
                              <a:sysClr val="windowText" lastClr="000000"/>
                            </a:solidFill>
                            <a:latin typeface="Cambria Math" panose="02040503050406030204" pitchFamily="18" charset="0"/>
                          </a:rPr>
                        </m:ctrlPr>
                      </m:dPr>
                      <m:e>
                        <m:r>
                          <a:rPr lang="es-MX" sz="900" b="0" i="1">
                            <a:solidFill>
                              <a:sysClr val="windowText" lastClr="000000"/>
                            </a:solidFill>
                            <a:latin typeface="Cambria Math"/>
                          </a:rPr>
                          <m:t>100</m:t>
                        </m:r>
                      </m:e>
                    </m:d>
                  </m:oMath>
                </m:oMathPara>
              </a14:m>
              <a:endParaRPr lang="es-MX" sz="900" b="0">
                <a:solidFill>
                  <a:sysClr val="windowText" lastClr="000000"/>
                </a:solidFill>
              </a:endParaRPr>
            </a:p>
          </xdr:txBody>
        </xdr:sp>
      </mc:Choice>
      <mc:Fallback xmlns="">
        <xdr:sp macro="" textlink="">
          <xdr:nvSpPr>
            <xdr:cNvPr id="5" name="14 CuadroTexto">
              <a:extLst>
                <a:ext uri="{FF2B5EF4-FFF2-40B4-BE49-F238E27FC236}">
                  <a16:creationId xmlns="" xmlns:a16="http://schemas.microsoft.com/office/drawing/2014/main" xmlns:a14="http://schemas.microsoft.com/office/drawing/2010/main" id="{00000000-0008-0000-0400-00000F000000}"/>
                </a:ext>
              </a:extLst>
            </xdr:cNvPr>
            <xdr:cNvSpPr txBox="1"/>
          </xdr:nvSpPr>
          <xdr:spPr>
            <a:xfrm>
              <a:off x="1777385" y="1754882"/>
              <a:ext cx="1384916"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solidFill>
                    <a:sysClr val="windowText" lastClr="000000"/>
                  </a:solidFill>
                  <a:latin typeface="Cambria Math" panose="02040503050406030204" pitchFamily="18" charset="0"/>
                </a:rPr>
                <a:t>(</a:t>
              </a:r>
              <a:r>
                <a:rPr lang="es-MX" sz="900" b="0" i="0">
                  <a:solidFill>
                    <a:sysClr val="windowText" lastClr="000000"/>
                  </a:solidFill>
                  <a:latin typeface="Cambria Math"/>
                </a:rPr>
                <a:t>𝑆𝑒𝑑𝑒𝑠 𝑓𝑢𝑛𝑐𝑖𝑜𝑛𝑎𝑙𝑒𝑠</a:t>
              </a:r>
              <a:r>
                <a:rPr lang="es-MX" sz="900" b="0" i="0">
                  <a:solidFill>
                    <a:sysClr val="windowText" lastClr="000000"/>
                  </a:solidFill>
                  <a:latin typeface="Cambria Math" panose="02040503050406030204" pitchFamily="18" charset="0"/>
                </a:rPr>
                <a:t>)/(</a:t>
              </a:r>
              <a:r>
                <a:rPr lang="es-MX" sz="900" b="0" i="0">
                  <a:solidFill>
                    <a:sysClr val="windowText" lastClr="000000"/>
                  </a:solidFill>
                  <a:latin typeface="Cambria Math"/>
                </a:rPr>
                <a:t>𝑆𝑒𝑑𝑒𝑠 𝑟𝑒𝑞𝑢𝑒𝑟𝑖𝑑𝑎𝑠</a:t>
              </a:r>
              <a:r>
                <a:rPr lang="es-MX" sz="900" b="0" i="0">
                  <a:solidFill>
                    <a:sysClr val="windowText" lastClr="000000"/>
                  </a:solidFill>
                  <a:latin typeface="Cambria Math" panose="02040503050406030204" pitchFamily="18" charset="0"/>
                </a:rPr>
                <a:t>) (</a:t>
              </a:r>
              <a:r>
                <a:rPr lang="es-MX" sz="900" b="0" i="0">
                  <a:solidFill>
                    <a:sysClr val="windowText" lastClr="000000"/>
                  </a:solidFill>
                  <a:latin typeface="Cambria Math"/>
                </a:rPr>
                <a:t>100</a:t>
              </a:r>
              <a:r>
                <a:rPr lang="es-MX" sz="900" b="0" i="0">
                  <a:solidFill>
                    <a:sysClr val="windowText" lastClr="000000"/>
                  </a:solidFill>
                  <a:latin typeface="Cambria Math" panose="02040503050406030204" pitchFamily="18" charset="0"/>
                </a:rPr>
                <a:t>)</a:t>
              </a:r>
              <a:endParaRPr lang="es-MX" sz="900" b="0">
                <a:solidFill>
                  <a:sysClr val="windowText" lastClr="000000"/>
                </a:solidFill>
              </a:endParaRPr>
            </a:p>
          </xdr:txBody>
        </xdr:sp>
      </mc:Fallback>
    </mc:AlternateContent>
    <xdr:clientData/>
  </xdr:oneCellAnchor>
  <xdr:oneCellAnchor>
    <xdr:from>
      <xdr:col>2</xdr:col>
      <xdr:colOff>167640</xdr:colOff>
      <xdr:row>21</xdr:row>
      <xdr:rowOff>68580</xdr:rowOff>
    </xdr:from>
    <xdr:ext cx="1485900" cy="329711"/>
    <mc:AlternateContent xmlns:mc="http://schemas.openxmlformats.org/markup-compatibility/2006" xmlns:a14="http://schemas.microsoft.com/office/drawing/2010/main">
      <mc:Choice Requires="a14">
        <xdr:sp macro="" textlink="">
          <xdr:nvSpPr>
            <xdr:cNvPr id="6" name="14 CuadroTexto">
              <a:extLst>
                <a:ext uri="{FF2B5EF4-FFF2-40B4-BE49-F238E27FC236}">
                  <a16:creationId xmlns:a16="http://schemas.microsoft.com/office/drawing/2014/main" xmlns="" id="{00000000-0008-0000-0400-00000F000000}"/>
                </a:ext>
              </a:extLst>
            </xdr:cNvPr>
            <xdr:cNvSpPr txBox="1"/>
          </xdr:nvSpPr>
          <xdr:spPr>
            <a:xfrm>
              <a:off x="1805940" y="2232660"/>
              <a:ext cx="1485900"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solidFill>
                              <a:sysClr val="windowText" lastClr="000000"/>
                            </a:solidFill>
                            <a:latin typeface="Cambria Math" panose="02040503050406030204" pitchFamily="18" charset="0"/>
                          </a:rPr>
                        </m:ctrlPr>
                      </m:fPr>
                      <m:num>
                        <m:r>
                          <a:rPr lang="es-MX" sz="900" b="0" i="1">
                            <a:solidFill>
                              <a:sysClr val="windowText" lastClr="000000"/>
                            </a:solidFill>
                            <a:latin typeface="Cambria Math" panose="02040503050406030204" pitchFamily="18" charset="0"/>
                          </a:rPr>
                          <m:t>𝑃𝑎𝑞𝑢𝑒𝑡𝑒𝑠</m:t>
                        </m:r>
                        <m:r>
                          <a:rPr lang="es-MX" sz="900" b="0" i="1">
                            <a:solidFill>
                              <a:sysClr val="windowText" lastClr="000000"/>
                            </a:solidFill>
                            <a:latin typeface="Cambria Math" panose="02040503050406030204" pitchFamily="18" charset="0"/>
                          </a:rPr>
                          <m:t> </m:t>
                        </m:r>
                        <m:r>
                          <a:rPr lang="es-MX" sz="900" b="0" i="1">
                            <a:solidFill>
                              <a:sysClr val="windowText" lastClr="000000"/>
                            </a:solidFill>
                            <a:latin typeface="Cambria Math" panose="02040503050406030204" pitchFamily="18" charset="0"/>
                          </a:rPr>
                          <m:t>𝑖𝑛𝑡𝑒𝑔𝑟𝑎𝑑𝑜𝑠</m:t>
                        </m:r>
                      </m:num>
                      <m:den>
                        <m:r>
                          <a:rPr lang="es-MX" sz="900" b="0" i="1">
                            <a:solidFill>
                              <a:sysClr val="windowText" lastClr="000000"/>
                            </a:solidFill>
                            <a:latin typeface="Cambria Math" panose="02040503050406030204" pitchFamily="18" charset="0"/>
                          </a:rPr>
                          <m:t>𝑃𝑎𝑞𝑢𝑒𝑡𝑒𝑠</m:t>
                        </m:r>
                        <m:r>
                          <a:rPr lang="es-MX" sz="900" b="0" i="1">
                            <a:solidFill>
                              <a:sysClr val="windowText" lastClr="000000"/>
                            </a:solidFill>
                            <a:latin typeface="Cambria Math" panose="02040503050406030204" pitchFamily="18" charset="0"/>
                          </a:rPr>
                          <m:t> </m:t>
                        </m:r>
                        <m:r>
                          <a:rPr lang="es-MX" sz="900" b="0" i="1">
                            <a:solidFill>
                              <a:sysClr val="windowText" lastClr="000000"/>
                            </a:solidFill>
                            <a:latin typeface="Cambria Math" panose="02040503050406030204" pitchFamily="18" charset="0"/>
                          </a:rPr>
                          <m:t>𝑟𝑒𝑞𝑢𝑒𝑟𝑖𝑑𝑜𝑠</m:t>
                        </m:r>
                      </m:den>
                    </m:f>
                    <m:d>
                      <m:dPr>
                        <m:ctrlPr>
                          <a:rPr lang="es-MX" sz="900" b="0" i="1">
                            <a:solidFill>
                              <a:sysClr val="windowText" lastClr="000000"/>
                            </a:solidFill>
                            <a:latin typeface="Cambria Math" panose="02040503050406030204" pitchFamily="18" charset="0"/>
                          </a:rPr>
                        </m:ctrlPr>
                      </m:dPr>
                      <m:e>
                        <m:r>
                          <a:rPr lang="es-MX" sz="900" b="0" i="1">
                            <a:solidFill>
                              <a:sysClr val="windowText" lastClr="000000"/>
                            </a:solidFill>
                            <a:latin typeface="Cambria Math"/>
                          </a:rPr>
                          <m:t>100</m:t>
                        </m:r>
                      </m:e>
                    </m:d>
                  </m:oMath>
                </m:oMathPara>
              </a14:m>
              <a:endParaRPr lang="es-MX" sz="900" b="0">
                <a:solidFill>
                  <a:sysClr val="windowText" lastClr="000000"/>
                </a:solidFill>
              </a:endParaRPr>
            </a:p>
          </xdr:txBody>
        </xdr:sp>
      </mc:Choice>
      <mc:Fallback xmlns="">
        <xdr:sp macro="" textlink="">
          <xdr:nvSpPr>
            <xdr:cNvPr id="6" name="14 CuadroTexto">
              <a:extLst>
                <a:ext uri="{FF2B5EF4-FFF2-40B4-BE49-F238E27FC236}">
                  <a16:creationId xmlns="" xmlns:a16="http://schemas.microsoft.com/office/drawing/2014/main" xmlns:a14="http://schemas.microsoft.com/office/drawing/2010/main" id="{00000000-0008-0000-0400-00000F000000}"/>
                </a:ext>
              </a:extLst>
            </xdr:cNvPr>
            <xdr:cNvSpPr txBox="1"/>
          </xdr:nvSpPr>
          <xdr:spPr>
            <a:xfrm>
              <a:off x="1805940" y="2232660"/>
              <a:ext cx="1485900"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solidFill>
                    <a:sysClr val="windowText" lastClr="000000"/>
                  </a:solidFill>
                  <a:latin typeface="Cambria Math" panose="02040503050406030204" pitchFamily="18" charset="0"/>
                </a:rPr>
                <a:t>(</a:t>
              </a:r>
              <a:r>
                <a:rPr lang="es-MX" sz="900" b="0" i="0">
                  <a:solidFill>
                    <a:sysClr val="windowText" lastClr="000000"/>
                  </a:solidFill>
                  <a:latin typeface="Cambria Math" panose="02040503050406030204" pitchFamily="18" charset="0"/>
                </a:rPr>
                <a:t>𝑃𝑎𝑞𝑢𝑒𝑡𝑒𝑠 𝑖𝑛𝑡𝑒𝑔𝑟𝑎𝑑𝑜𝑠)/(𝑃𝑎𝑞𝑢𝑒𝑡𝑒𝑠 𝑟𝑒𝑞𝑢𝑒𝑟𝑖𝑑𝑜𝑠) (</a:t>
              </a:r>
              <a:r>
                <a:rPr lang="es-MX" sz="900" b="0" i="0">
                  <a:solidFill>
                    <a:sysClr val="windowText" lastClr="000000"/>
                  </a:solidFill>
                  <a:latin typeface="Cambria Math"/>
                </a:rPr>
                <a:t>100</a:t>
              </a:r>
              <a:r>
                <a:rPr lang="es-MX" sz="900" b="0" i="0">
                  <a:solidFill>
                    <a:sysClr val="windowText" lastClr="000000"/>
                  </a:solidFill>
                  <a:latin typeface="Cambria Math" panose="02040503050406030204" pitchFamily="18" charset="0"/>
                </a:rPr>
                <a:t>)</a:t>
              </a:r>
              <a:endParaRPr lang="es-MX" sz="900" b="0">
                <a:solidFill>
                  <a:sysClr val="windowText" lastClr="000000"/>
                </a:solidFill>
              </a:endParaRPr>
            </a:p>
          </xdr:txBody>
        </xdr:sp>
      </mc:Fallback>
    </mc:AlternateContent>
    <xdr:clientData/>
  </xdr:oneCellAnchor>
  <xdr:oneCellAnchor>
    <xdr:from>
      <xdr:col>1</xdr:col>
      <xdr:colOff>975360</xdr:colOff>
      <xdr:row>22</xdr:row>
      <xdr:rowOff>60960</xdr:rowOff>
    </xdr:from>
    <xdr:ext cx="1798320" cy="329711"/>
    <mc:AlternateContent xmlns:mc="http://schemas.openxmlformats.org/markup-compatibility/2006" xmlns:a14="http://schemas.microsoft.com/office/drawing/2010/main">
      <mc:Choice Requires="a14">
        <xdr:sp macro="" textlink="">
          <xdr:nvSpPr>
            <xdr:cNvPr id="7" name="14 CuadroTexto">
              <a:extLst>
                <a:ext uri="{FF2B5EF4-FFF2-40B4-BE49-F238E27FC236}">
                  <a16:creationId xmlns:a16="http://schemas.microsoft.com/office/drawing/2014/main" xmlns="" id="{00000000-0008-0000-0400-00000F000000}"/>
                </a:ext>
              </a:extLst>
            </xdr:cNvPr>
            <xdr:cNvSpPr txBox="1"/>
          </xdr:nvSpPr>
          <xdr:spPr>
            <a:xfrm>
              <a:off x="1623060" y="2727960"/>
              <a:ext cx="1798320"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solidFill>
                              <a:sysClr val="windowText" lastClr="000000"/>
                            </a:solidFill>
                            <a:latin typeface="Cambria Math" panose="02040503050406030204" pitchFamily="18" charset="0"/>
                          </a:rPr>
                        </m:ctrlPr>
                      </m:fPr>
                      <m:num>
                        <m:r>
                          <a:rPr lang="es-MX" sz="900" b="0" i="1">
                            <a:solidFill>
                              <a:sysClr val="windowText" lastClr="000000"/>
                            </a:solidFill>
                            <a:latin typeface="Cambria Math" panose="02040503050406030204" pitchFamily="18" charset="0"/>
                          </a:rPr>
                          <m:t>𝐵𝑜𝑙𝑒𝑡𝑎𝑠</m:t>
                        </m:r>
                        <m:r>
                          <a:rPr lang="es-MX" sz="900" b="0" i="1">
                            <a:solidFill>
                              <a:sysClr val="windowText" lastClr="000000"/>
                            </a:solidFill>
                            <a:latin typeface="Cambria Math" panose="02040503050406030204" pitchFamily="18" charset="0"/>
                          </a:rPr>
                          <m:t> </m:t>
                        </m:r>
                        <m:r>
                          <a:rPr lang="es-MX" sz="900" b="0" i="1">
                            <a:solidFill>
                              <a:sysClr val="windowText" lastClr="000000"/>
                            </a:solidFill>
                            <a:latin typeface="Cambria Math" panose="02040503050406030204" pitchFamily="18" charset="0"/>
                          </a:rPr>
                          <m:t>𝑎𝑠𝑖𝑔𝑛𝑎𝑑𝑎𝑠</m:t>
                        </m:r>
                      </m:num>
                      <m:den>
                        <m:r>
                          <a:rPr lang="es-MX" sz="900" b="0" i="1">
                            <a:solidFill>
                              <a:sysClr val="windowText" lastClr="000000"/>
                            </a:solidFill>
                            <a:latin typeface="Cambria Math" panose="02040503050406030204" pitchFamily="18" charset="0"/>
                          </a:rPr>
                          <m:t>𝑇𝑜𝑡𝑎𝑙</m:t>
                        </m:r>
                        <m:r>
                          <a:rPr lang="es-MX" sz="900" b="0" i="1">
                            <a:solidFill>
                              <a:sysClr val="windowText" lastClr="000000"/>
                            </a:solidFill>
                            <a:latin typeface="Cambria Math" panose="02040503050406030204" pitchFamily="18" charset="0"/>
                          </a:rPr>
                          <m:t> </m:t>
                        </m:r>
                        <m:r>
                          <a:rPr lang="es-MX" sz="900" b="0" i="1">
                            <a:solidFill>
                              <a:sysClr val="windowText" lastClr="000000"/>
                            </a:solidFill>
                            <a:latin typeface="Cambria Math" panose="02040503050406030204" pitchFamily="18" charset="0"/>
                          </a:rPr>
                          <m:t>𝑑𝑒</m:t>
                        </m:r>
                        <m:r>
                          <a:rPr lang="es-MX" sz="900" b="0" i="1">
                            <a:solidFill>
                              <a:sysClr val="windowText" lastClr="000000"/>
                            </a:solidFill>
                            <a:latin typeface="Cambria Math" panose="02040503050406030204" pitchFamily="18" charset="0"/>
                          </a:rPr>
                          <m:t> </m:t>
                        </m:r>
                        <m:r>
                          <a:rPr lang="es-MX" sz="900" b="0" i="1">
                            <a:solidFill>
                              <a:sysClr val="windowText" lastClr="000000"/>
                            </a:solidFill>
                            <a:latin typeface="Cambria Math" panose="02040503050406030204" pitchFamily="18" charset="0"/>
                          </a:rPr>
                          <m:t>𝑏𝑜𝑙𝑒𝑡𝑎𝑠</m:t>
                        </m:r>
                        <m:r>
                          <a:rPr lang="es-MX" sz="900" b="0" i="1">
                            <a:solidFill>
                              <a:sysClr val="windowText" lastClr="000000"/>
                            </a:solidFill>
                            <a:latin typeface="Cambria Math" panose="02040503050406030204" pitchFamily="18" charset="0"/>
                          </a:rPr>
                          <m:t> </m:t>
                        </m:r>
                        <m:r>
                          <a:rPr lang="es-MX" sz="900" b="0" i="1">
                            <a:solidFill>
                              <a:sysClr val="windowText" lastClr="000000"/>
                            </a:solidFill>
                            <a:latin typeface="Cambria Math" panose="02040503050406030204" pitchFamily="18" charset="0"/>
                          </a:rPr>
                          <m:t>𝑖𝑚𝑝𝑟𝑒𝑠𝑎𝑠</m:t>
                        </m:r>
                      </m:den>
                    </m:f>
                    <m:d>
                      <m:dPr>
                        <m:ctrlPr>
                          <a:rPr lang="es-MX" sz="900" b="0" i="1">
                            <a:solidFill>
                              <a:sysClr val="windowText" lastClr="000000"/>
                            </a:solidFill>
                            <a:latin typeface="Cambria Math" panose="02040503050406030204" pitchFamily="18" charset="0"/>
                          </a:rPr>
                        </m:ctrlPr>
                      </m:dPr>
                      <m:e>
                        <m:r>
                          <a:rPr lang="es-MX" sz="900" b="0" i="1">
                            <a:solidFill>
                              <a:sysClr val="windowText" lastClr="000000"/>
                            </a:solidFill>
                            <a:latin typeface="Cambria Math"/>
                          </a:rPr>
                          <m:t>100</m:t>
                        </m:r>
                      </m:e>
                    </m:d>
                  </m:oMath>
                </m:oMathPara>
              </a14:m>
              <a:endParaRPr lang="es-MX" sz="900" b="0">
                <a:solidFill>
                  <a:sysClr val="windowText" lastClr="000000"/>
                </a:solidFill>
              </a:endParaRPr>
            </a:p>
          </xdr:txBody>
        </xdr:sp>
      </mc:Choice>
      <mc:Fallback xmlns="">
        <xdr:sp macro="" textlink="">
          <xdr:nvSpPr>
            <xdr:cNvPr id="7" name="14 CuadroTexto">
              <a:extLst>
                <a:ext uri="{FF2B5EF4-FFF2-40B4-BE49-F238E27FC236}">
                  <a16:creationId xmlns:a16="http://schemas.microsoft.com/office/drawing/2014/main" xmlns="" xmlns:a14="http://schemas.microsoft.com/office/drawing/2010/main" id="{00000000-0008-0000-0400-00000F000000}"/>
                </a:ext>
              </a:extLst>
            </xdr:cNvPr>
            <xdr:cNvSpPr txBox="1"/>
          </xdr:nvSpPr>
          <xdr:spPr>
            <a:xfrm>
              <a:off x="1623060" y="2727960"/>
              <a:ext cx="1798320"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solidFill>
                    <a:sysClr val="windowText" lastClr="000000"/>
                  </a:solidFill>
                  <a:latin typeface="Cambria Math" panose="02040503050406030204" pitchFamily="18" charset="0"/>
                </a:rPr>
                <a:t>(</a:t>
              </a:r>
              <a:r>
                <a:rPr lang="es-MX" sz="900" b="0" i="0">
                  <a:solidFill>
                    <a:sysClr val="windowText" lastClr="000000"/>
                  </a:solidFill>
                  <a:latin typeface="Cambria Math" panose="02040503050406030204" pitchFamily="18" charset="0"/>
                </a:rPr>
                <a:t>𝐵𝑜𝑙𝑒𝑡𝑎𝑠 𝑎𝑠𝑖𝑔𝑛𝑎𝑑𝑎𝑠)/(𝑇𝑜𝑡𝑎𝑙 𝑑𝑒 𝑏𝑜𝑙𝑒𝑡𝑎𝑠 𝑖𝑚𝑝𝑟𝑒𝑠𝑎𝑠) (</a:t>
              </a:r>
              <a:r>
                <a:rPr lang="es-MX" sz="900" b="0" i="0">
                  <a:solidFill>
                    <a:sysClr val="windowText" lastClr="000000"/>
                  </a:solidFill>
                  <a:latin typeface="Cambria Math"/>
                </a:rPr>
                <a:t>100</a:t>
              </a:r>
              <a:r>
                <a:rPr lang="es-MX" sz="900" b="0" i="0">
                  <a:solidFill>
                    <a:sysClr val="windowText" lastClr="000000"/>
                  </a:solidFill>
                  <a:latin typeface="Cambria Math" panose="02040503050406030204" pitchFamily="18" charset="0"/>
                </a:rPr>
                <a:t>)</a:t>
              </a:r>
              <a:endParaRPr lang="es-MX" sz="900" b="0">
                <a:solidFill>
                  <a:sysClr val="windowText" lastClr="000000"/>
                </a:solidFill>
              </a:endParaRPr>
            </a:p>
          </xdr:txBody>
        </xdr:sp>
      </mc:Fallback>
    </mc:AlternateContent>
    <xdr:clientData/>
  </xdr:oneCellAnchor>
  <xdr:oneCellAnchor>
    <xdr:from>
      <xdr:col>2</xdr:col>
      <xdr:colOff>121920</xdr:colOff>
      <xdr:row>23</xdr:row>
      <xdr:rowOff>83820</xdr:rowOff>
    </xdr:from>
    <xdr:ext cx="1607820" cy="329711"/>
    <mc:AlternateContent xmlns:mc="http://schemas.openxmlformats.org/markup-compatibility/2006" xmlns:a14="http://schemas.microsoft.com/office/drawing/2010/main">
      <mc:Choice Requires="a14">
        <xdr:sp macro="" textlink="">
          <xdr:nvSpPr>
            <xdr:cNvPr id="8" name="14 CuadroTexto">
              <a:extLst>
                <a:ext uri="{FF2B5EF4-FFF2-40B4-BE49-F238E27FC236}">
                  <a16:creationId xmlns:a16="http://schemas.microsoft.com/office/drawing/2014/main" xmlns="" id="{00000000-0008-0000-0400-00000F000000}"/>
                </a:ext>
              </a:extLst>
            </xdr:cNvPr>
            <xdr:cNvSpPr txBox="1"/>
          </xdr:nvSpPr>
          <xdr:spPr>
            <a:xfrm>
              <a:off x="1760220" y="3253740"/>
              <a:ext cx="1607820"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solidFill>
                              <a:sysClr val="windowText" lastClr="000000"/>
                            </a:solidFill>
                            <a:latin typeface="Cambria Math" panose="02040503050406030204" pitchFamily="18" charset="0"/>
                          </a:rPr>
                        </m:ctrlPr>
                      </m:fPr>
                      <m:num>
                        <m:r>
                          <a:rPr lang="es-MX" sz="900" b="0" i="1">
                            <a:solidFill>
                              <a:sysClr val="windowText" lastClr="000000"/>
                            </a:solidFill>
                            <a:latin typeface="Cambria Math" panose="02040503050406030204" pitchFamily="18" charset="0"/>
                          </a:rPr>
                          <m:t>𝑃𝑎𝑞𝑢𝑒𝑡𝑒𝑠</m:t>
                        </m:r>
                        <m:r>
                          <a:rPr lang="es-MX" sz="900" b="0" i="1">
                            <a:solidFill>
                              <a:sysClr val="windowText" lastClr="000000"/>
                            </a:solidFill>
                            <a:latin typeface="Cambria Math" panose="02040503050406030204" pitchFamily="18" charset="0"/>
                          </a:rPr>
                          <m:t> </m:t>
                        </m:r>
                        <m:r>
                          <a:rPr lang="es-MX" sz="900" b="0" i="1">
                            <a:solidFill>
                              <a:sysClr val="windowText" lastClr="000000"/>
                            </a:solidFill>
                            <a:latin typeface="Cambria Math" panose="02040503050406030204" pitchFamily="18" charset="0"/>
                          </a:rPr>
                          <m:t>𝑑𝑖𝑠𝑡𝑟𝑖𝑏𝑢𝑖𝑑𝑜𝑠</m:t>
                        </m:r>
                      </m:num>
                      <m:den>
                        <m:r>
                          <a:rPr lang="es-MX" sz="900" b="0" i="1">
                            <a:solidFill>
                              <a:sysClr val="windowText" lastClr="000000"/>
                            </a:solidFill>
                            <a:latin typeface="Cambria Math" panose="02040503050406030204" pitchFamily="18" charset="0"/>
                          </a:rPr>
                          <m:t>𝑃𝑎𝑞𝑢𝑒𝑡𝑒𝑠</m:t>
                        </m:r>
                        <m:r>
                          <a:rPr lang="es-MX" sz="900" b="0" i="1">
                            <a:solidFill>
                              <a:sysClr val="windowText" lastClr="000000"/>
                            </a:solidFill>
                            <a:latin typeface="Cambria Math" panose="02040503050406030204" pitchFamily="18" charset="0"/>
                          </a:rPr>
                          <m:t> </m:t>
                        </m:r>
                        <m:r>
                          <a:rPr lang="es-MX" sz="900" b="0" i="1">
                            <a:solidFill>
                              <a:sysClr val="windowText" lastClr="000000"/>
                            </a:solidFill>
                            <a:latin typeface="Cambria Math" panose="02040503050406030204" pitchFamily="18" charset="0"/>
                          </a:rPr>
                          <m:t>𝑟𝑒𝑐𝑖𝑏𝑖𝑑𝑜𝑠</m:t>
                        </m:r>
                      </m:den>
                    </m:f>
                    <m:d>
                      <m:dPr>
                        <m:ctrlPr>
                          <a:rPr lang="es-MX" sz="900" b="0" i="1">
                            <a:solidFill>
                              <a:sysClr val="windowText" lastClr="000000"/>
                            </a:solidFill>
                            <a:latin typeface="Cambria Math" panose="02040503050406030204" pitchFamily="18" charset="0"/>
                          </a:rPr>
                        </m:ctrlPr>
                      </m:dPr>
                      <m:e>
                        <m:r>
                          <a:rPr lang="es-MX" sz="900" b="0" i="1">
                            <a:solidFill>
                              <a:sysClr val="windowText" lastClr="000000"/>
                            </a:solidFill>
                            <a:latin typeface="Cambria Math"/>
                          </a:rPr>
                          <m:t>100</m:t>
                        </m:r>
                      </m:e>
                    </m:d>
                  </m:oMath>
                </m:oMathPara>
              </a14:m>
              <a:endParaRPr lang="es-MX" sz="900" b="0">
                <a:solidFill>
                  <a:sysClr val="windowText" lastClr="000000"/>
                </a:solidFill>
              </a:endParaRPr>
            </a:p>
          </xdr:txBody>
        </xdr:sp>
      </mc:Choice>
      <mc:Fallback xmlns="">
        <xdr:sp macro="" textlink="">
          <xdr:nvSpPr>
            <xdr:cNvPr id="8" name="14 CuadroTexto">
              <a:extLst>
                <a:ext uri="{FF2B5EF4-FFF2-40B4-BE49-F238E27FC236}">
                  <a16:creationId xmlns:a16="http://schemas.microsoft.com/office/drawing/2014/main" xmlns="" xmlns:a14="http://schemas.microsoft.com/office/drawing/2010/main" id="{00000000-0008-0000-0400-00000F000000}"/>
                </a:ext>
              </a:extLst>
            </xdr:cNvPr>
            <xdr:cNvSpPr txBox="1"/>
          </xdr:nvSpPr>
          <xdr:spPr>
            <a:xfrm>
              <a:off x="1760220" y="3253740"/>
              <a:ext cx="1607820"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solidFill>
                    <a:sysClr val="windowText" lastClr="000000"/>
                  </a:solidFill>
                  <a:latin typeface="Cambria Math" panose="02040503050406030204" pitchFamily="18" charset="0"/>
                </a:rPr>
                <a:t>(</a:t>
              </a:r>
              <a:r>
                <a:rPr lang="es-MX" sz="900" b="0" i="0">
                  <a:solidFill>
                    <a:sysClr val="windowText" lastClr="000000"/>
                  </a:solidFill>
                  <a:latin typeface="Cambria Math" panose="02040503050406030204" pitchFamily="18" charset="0"/>
                </a:rPr>
                <a:t>𝑃𝑎𝑞𝑢𝑒𝑡𝑒𝑠 𝑑𝑖𝑠𝑡𝑟𝑖𝑏𝑢𝑖𝑑𝑜𝑠)/(𝑃𝑎𝑞𝑢𝑒𝑡𝑒𝑠 𝑟𝑒𝑐𝑖𝑏𝑖𝑑𝑜𝑠) (</a:t>
              </a:r>
              <a:r>
                <a:rPr lang="es-MX" sz="900" b="0" i="0">
                  <a:solidFill>
                    <a:sysClr val="windowText" lastClr="000000"/>
                  </a:solidFill>
                  <a:latin typeface="Cambria Math"/>
                </a:rPr>
                <a:t>100</a:t>
              </a:r>
              <a:r>
                <a:rPr lang="es-MX" sz="900" b="0" i="0">
                  <a:solidFill>
                    <a:sysClr val="windowText" lastClr="000000"/>
                  </a:solidFill>
                  <a:latin typeface="Cambria Math" panose="02040503050406030204" pitchFamily="18" charset="0"/>
                </a:rPr>
                <a:t>)</a:t>
              </a:r>
              <a:endParaRPr lang="es-MX" sz="900" b="0">
                <a:solidFill>
                  <a:sysClr val="windowText" lastClr="000000"/>
                </a:solidFill>
              </a:endParaRPr>
            </a:p>
          </xdr:txBody>
        </xdr:sp>
      </mc:Fallback>
    </mc:AlternateContent>
    <xdr:clientData/>
  </xdr:oneCellAnchor>
  <xdr:oneCellAnchor>
    <xdr:from>
      <xdr:col>2</xdr:col>
      <xdr:colOff>85725</xdr:colOff>
      <xdr:row>12</xdr:row>
      <xdr:rowOff>161925</xdr:rowOff>
    </xdr:from>
    <xdr:ext cx="1507149" cy="329711"/>
    <mc:AlternateContent xmlns:mc="http://schemas.openxmlformats.org/markup-compatibility/2006" xmlns:a14="http://schemas.microsoft.com/office/drawing/2010/main">
      <mc:Choice Requires="a14">
        <xdr:sp macro="" textlink="">
          <xdr:nvSpPr>
            <xdr:cNvPr id="11" name="7 CuadroTexto">
              <a:extLst>
                <a:ext uri="{FF2B5EF4-FFF2-40B4-BE49-F238E27FC236}">
                  <a16:creationId xmlns:a16="http://schemas.microsoft.com/office/drawing/2014/main" xmlns="" id="{00000000-0008-0000-0400-000008000000}"/>
                </a:ext>
              </a:extLst>
            </xdr:cNvPr>
            <xdr:cNvSpPr txBox="1"/>
          </xdr:nvSpPr>
          <xdr:spPr>
            <a:xfrm>
              <a:off x="1676400" y="1828800"/>
              <a:ext cx="1507149"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m:t>
                        </m:r>
                        <m:r>
                          <a:rPr lang="x-none" sz="900" b="0" i="1">
                            <a:latin typeface="Cambria Math" panose="02040503050406030204" pitchFamily="18" charset="0"/>
                          </a:rPr>
                          <m:t>𝑞𝑢𝑖𝑝𝑜𝑠</m:t>
                        </m:r>
                        <m:r>
                          <a:rPr lang="x-none" sz="900" b="0" i="1">
                            <a:latin typeface="Cambria Math" panose="02040503050406030204" pitchFamily="18" charset="0"/>
                          </a:rPr>
                          <m:t> </m:t>
                        </m:r>
                        <m:r>
                          <a:rPr lang="x-none" sz="900" b="0" i="1">
                            <a:latin typeface="Cambria Math" panose="02040503050406030204" pitchFamily="18" charset="0"/>
                          </a:rPr>
                          <m:t>𝑠𝑜𝑙𝑖𝑐𝑖𝑡𝑎𝑑𝑜𝑠</m:t>
                        </m:r>
                      </m:num>
                      <m:den>
                        <m:r>
                          <a:rPr lang="x-none" sz="900" b="0" i="1">
                            <a:latin typeface="Cambria Math" panose="02040503050406030204" pitchFamily="18" charset="0"/>
                          </a:rPr>
                          <m:t>𝐸𝑞𝑢𝑖𝑝𝑜𝑠</m:t>
                        </m:r>
                        <m:r>
                          <a:rPr lang="x-none" sz="900" b="0" i="1">
                            <a:latin typeface="Cambria Math" panose="02040503050406030204" pitchFamily="18" charset="0"/>
                          </a:rPr>
                          <m:t> </m:t>
                        </m:r>
                        <m:r>
                          <a:rPr lang="x-none" sz="900" b="0" i="1">
                            <a:latin typeface="Cambria Math" panose="02040503050406030204" pitchFamily="18" charset="0"/>
                          </a:rPr>
                          <m:t>𝑖𝑛𝑠𝑡𝑎𝑙𝑎𝑑𝑜𝑠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1" name="7 CuadroTexto">
              <a:extLst>
                <a:ext uri="{FF2B5EF4-FFF2-40B4-BE49-F238E27FC236}">
                  <a16:creationId xmlns="" xmlns:a16="http://schemas.microsoft.com/office/drawing/2014/main" xmlns:a14="http://schemas.microsoft.com/office/drawing/2010/main" id="{00000000-0008-0000-0400-000008000000}"/>
                </a:ext>
              </a:extLst>
            </xdr:cNvPr>
            <xdr:cNvSpPr txBox="1"/>
          </xdr:nvSpPr>
          <xdr:spPr>
            <a:xfrm>
              <a:off x="1676400" y="1828800"/>
              <a:ext cx="1507149"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panose="02040503050406030204" pitchFamily="18" charset="0"/>
                </a:rPr>
                <a:t>(</a:t>
              </a:r>
              <a:r>
                <a:rPr lang="es-MX" sz="900" b="0" i="0">
                  <a:latin typeface="Cambria Math"/>
                </a:rPr>
                <a:t>𝐸</a:t>
              </a:r>
              <a:r>
                <a:rPr lang="x-none" sz="900" b="0" i="0">
                  <a:latin typeface="Cambria Math" panose="02040503050406030204" pitchFamily="18" charset="0"/>
                </a:rPr>
                <a:t>𝑞𝑢𝑖𝑝𝑜𝑠 𝑠𝑜𝑙𝑖𝑐𝑖𝑡𝑎𝑑𝑜𝑠</a:t>
              </a:r>
              <a:r>
                <a:rPr lang="es-MX" sz="900" b="0" i="0">
                  <a:latin typeface="Cambria Math" panose="02040503050406030204" pitchFamily="18" charset="0"/>
                </a:rPr>
                <a:t>)/(</a:t>
              </a:r>
              <a:r>
                <a:rPr lang="x-none" sz="900" b="0" i="0">
                  <a:latin typeface="Cambria Math" panose="02040503050406030204" pitchFamily="18" charset="0"/>
                </a:rPr>
                <a:t>𝐸𝑞𝑢𝑖𝑝𝑜𝑠 𝑖𝑛𝑠𝑡𝑎𝑙𝑎𝑑𝑜𝑠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2</xdr:col>
      <xdr:colOff>66675</xdr:colOff>
      <xdr:row>13</xdr:row>
      <xdr:rowOff>76200</xdr:rowOff>
    </xdr:from>
    <xdr:ext cx="1695450" cy="329711"/>
    <mc:AlternateContent xmlns:mc="http://schemas.openxmlformats.org/markup-compatibility/2006" xmlns:a14="http://schemas.microsoft.com/office/drawing/2010/main">
      <mc:Choice Requires="a14">
        <xdr:sp macro="" textlink="">
          <xdr:nvSpPr>
            <xdr:cNvPr id="13" name="7 CuadroTexto">
              <a:extLst>
                <a:ext uri="{FF2B5EF4-FFF2-40B4-BE49-F238E27FC236}">
                  <a16:creationId xmlns:a16="http://schemas.microsoft.com/office/drawing/2014/main" xmlns="" id="{00000000-0008-0000-0400-000008000000}"/>
                </a:ext>
              </a:extLst>
            </xdr:cNvPr>
            <xdr:cNvSpPr txBox="1"/>
          </xdr:nvSpPr>
          <xdr:spPr>
            <a:xfrm>
              <a:off x="1657350" y="2495550"/>
              <a:ext cx="1695450"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x-none" sz="900" b="0" i="1">
                            <a:latin typeface="Cambria Math" panose="02040503050406030204" pitchFamily="18" charset="0"/>
                          </a:rPr>
                          <m:t>𝑆𝑖𝑚𝑢𝑙𝑎𝑐𝑟𝑜𝑠</m:t>
                        </m:r>
                        <m:r>
                          <a:rPr lang="x-none" sz="900" b="0" i="1">
                            <a:latin typeface="Cambria Math" panose="02040503050406030204" pitchFamily="18" charset="0"/>
                          </a:rPr>
                          <m:t> </m:t>
                        </m:r>
                        <m:r>
                          <a:rPr lang="x-none" sz="900" b="0" i="1">
                            <a:latin typeface="Cambria Math" panose="02040503050406030204" pitchFamily="18" charset="0"/>
                          </a:rPr>
                          <m:t>𝑝𝑟𝑜𝑦𝑒𝑐𝑡𝑎𝑑𝑜𝑠</m:t>
                        </m:r>
                      </m:num>
                      <m:den>
                        <m:r>
                          <a:rPr lang="x-none" sz="900" b="0" i="1">
                            <a:latin typeface="Cambria Math" panose="02040503050406030204" pitchFamily="18" charset="0"/>
                          </a:rPr>
                          <m:t>𝑆𝑖𝑚𝑢𝑙𝑎𝑐𝑟𝑜𝑠</m:t>
                        </m:r>
                        <m:r>
                          <a:rPr lang="x-none" sz="900" b="0" i="1">
                            <a:latin typeface="Cambria Math" panose="02040503050406030204" pitchFamily="18" charset="0"/>
                          </a:rPr>
                          <m:t> </m:t>
                        </m:r>
                        <m:r>
                          <a:rPr lang="x-none" sz="900" b="0" i="1">
                            <a:latin typeface="Cambria Math" panose="02040503050406030204" pitchFamily="18" charset="0"/>
                          </a:rPr>
                          <m:t>𝑟𝑒𝑎𝑙𝑖𝑧𝑎𝑑𝑜𝑠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3" name="7 CuadroTexto">
              <a:extLst>
                <a:ext uri="{FF2B5EF4-FFF2-40B4-BE49-F238E27FC236}">
                  <a16:creationId xmlns="" xmlns:a16="http://schemas.microsoft.com/office/drawing/2014/main" xmlns:a14="http://schemas.microsoft.com/office/drawing/2010/main" id="{00000000-0008-0000-0400-000008000000}"/>
                </a:ext>
              </a:extLst>
            </xdr:cNvPr>
            <xdr:cNvSpPr txBox="1"/>
          </xdr:nvSpPr>
          <xdr:spPr>
            <a:xfrm>
              <a:off x="1657350" y="2495550"/>
              <a:ext cx="1695450"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panose="02040503050406030204" pitchFamily="18" charset="0"/>
                </a:rPr>
                <a:t>(</a:t>
              </a:r>
              <a:r>
                <a:rPr lang="x-none" sz="900" b="0" i="0">
                  <a:latin typeface="Cambria Math" panose="02040503050406030204" pitchFamily="18" charset="0"/>
                </a:rPr>
                <a:t>𝑆𝑖𝑚𝑢𝑙𝑎𝑐𝑟𝑜𝑠 𝑝𝑟𝑜𝑦𝑒𝑐𝑡𝑎𝑑𝑜𝑠</a:t>
              </a:r>
              <a:r>
                <a:rPr lang="es-MX" sz="900" b="0" i="0">
                  <a:latin typeface="Cambria Math" panose="02040503050406030204" pitchFamily="18" charset="0"/>
                </a:rPr>
                <a:t>)/(</a:t>
              </a:r>
              <a:r>
                <a:rPr lang="x-none" sz="900" b="0" i="0">
                  <a:latin typeface="Cambria Math" panose="02040503050406030204" pitchFamily="18" charset="0"/>
                </a:rPr>
                <a:t>𝑆𝑖𝑚𝑢𝑙𝑎𝑐𝑟𝑜𝑠 𝑟𝑒𝑎𝑙𝑖𝑧𝑎𝑑𝑜𝑠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twoCellAnchor>
    <xdr:from>
      <xdr:col>2</xdr:col>
      <xdr:colOff>579444</xdr:colOff>
      <xdr:row>16</xdr:row>
      <xdr:rowOff>0</xdr:rowOff>
    </xdr:from>
    <xdr:to>
      <xdr:col>2</xdr:col>
      <xdr:colOff>1236669</xdr:colOff>
      <xdr:row>16</xdr:row>
      <xdr:rowOff>219075</xdr:rowOff>
    </xdr:to>
    <xdr:pic>
      <xdr:nvPicPr>
        <xdr:cNvPr id="16" name="Imagen 15"/>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66944" y="8683625"/>
          <a:ext cx="6572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141220</xdr:colOff>
      <xdr:row>18</xdr:row>
      <xdr:rowOff>46319</xdr:rowOff>
    </xdr:from>
    <xdr:ext cx="1620906" cy="329711"/>
    <mc:AlternateContent xmlns:mc="http://schemas.openxmlformats.org/markup-compatibility/2006" xmlns:a14="http://schemas.microsoft.com/office/drawing/2010/main">
      <mc:Choice Requires="a14">
        <xdr:sp macro="" textlink="">
          <xdr:nvSpPr>
            <xdr:cNvPr id="14" name="12 CuadroTexto">
              <a:extLst>
                <a:ext uri="{FF2B5EF4-FFF2-40B4-BE49-F238E27FC236}">
                  <a16:creationId xmlns:a16="http://schemas.microsoft.com/office/drawing/2014/main" xmlns="" id="{00000000-0008-0000-0400-00000D000000}"/>
                </a:ext>
              </a:extLst>
            </xdr:cNvPr>
            <xdr:cNvSpPr txBox="1"/>
          </xdr:nvSpPr>
          <xdr:spPr>
            <a:xfrm>
              <a:off x="1731895" y="7275794"/>
              <a:ext cx="1620906"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4" name="12 CuadroTexto">
              <a:extLst>
                <a:ext uri="{FF2B5EF4-FFF2-40B4-BE49-F238E27FC236}">
                  <a16:creationId xmlns="" xmlns:a16="http://schemas.microsoft.com/office/drawing/2014/main" xmlns:a14="http://schemas.microsoft.com/office/drawing/2010/main" id="{00000000-0008-0000-0400-00000D000000}"/>
                </a:ext>
              </a:extLst>
            </xdr:cNvPr>
            <xdr:cNvSpPr txBox="1"/>
          </xdr:nvSpPr>
          <xdr:spPr>
            <a:xfrm>
              <a:off x="1731895" y="7275794"/>
              <a:ext cx="1620906"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panose="02040503050406030204" pitchFamily="18" charset="0"/>
                </a:rPr>
                <a:t>(</a:t>
              </a:r>
              <a:r>
                <a:rPr lang="es-MX" sz="900" b="0" i="0">
                  <a:latin typeface="Cambria Math"/>
                </a:rPr>
                <a:t>𝐴𝑐𝑢𝑒𝑟𝑑𝑜𝑠 𝑎𝑝𝑟𝑜𝑏𝑎𝑑𝑜𝑠</a:t>
              </a:r>
              <a:r>
                <a:rPr lang="es-MX" sz="900" b="0" i="0">
                  <a:latin typeface="Cambria Math" panose="02040503050406030204" pitchFamily="18" charset="0"/>
                </a:rPr>
                <a:t>)/(</a:t>
              </a:r>
              <a:r>
                <a:rPr lang="es-MX" sz="900" b="0" i="0">
                  <a:latin typeface="Cambria Math"/>
                </a:rPr>
                <a:t>𝑃𝑟𝑜𝑦𝑒𝑐𝑡𝑜𝑠 𝑝𝑟𝑒𝑠𝑒𝑛𝑡𝑎𝑑𝑜𝑠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2</xdr:col>
      <xdr:colOff>304800</xdr:colOff>
      <xdr:row>19</xdr:row>
      <xdr:rowOff>35838</xdr:rowOff>
    </xdr:from>
    <xdr:ext cx="1266825" cy="329711"/>
    <mc:AlternateContent xmlns:mc="http://schemas.openxmlformats.org/markup-compatibility/2006" xmlns:a14="http://schemas.microsoft.com/office/drawing/2010/main">
      <mc:Choice Requires="a14">
        <xdr:sp macro="" textlink="">
          <xdr:nvSpPr>
            <xdr:cNvPr id="18" name="13 CuadroTexto">
              <a:extLst>
                <a:ext uri="{FF2B5EF4-FFF2-40B4-BE49-F238E27FC236}">
                  <a16:creationId xmlns:a16="http://schemas.microsoft.com/office/drawing/2014/main" xmlns="" id="{00000000-0008-0000-0400-00000E000000}"/>
                </a:ext>
              </a:extLst>
            </xdr:cNvPr>
            <xdr:cNvSpPr txBox="1"/>
          </xdr:nvSpPr>
          <xdr:spPr>
            <a:xfrm>
              <a:off x="1895475" y="7693938"/>
              <a:ext cx="1266825"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8" name="13 CuadroTexto">
              <a:extLst>
                <a:ext uri="{FF2B5EF4-FFF2-40B4-BE49-F238E27FC236}">
                  <a16:creationId xmlns="" xmlns:a16="http://schemas.microsoft.com/office/drawing/2014/main" xmlns:a14="http://schemas.microsoft.com/office/drawing/2010/main" id="{00000000-0008-0000-0400-00000E000000}"/>
                </a:ext>
              </a:extLst>
            </xdr:cNvPr>
            <xdr:cNvSpPr txBox="1"/>
          </xdr:nvSpPr>
          <xdr:spPr>
            <a:xfrm>
              <a:off x="1895475" y="7693938"/>
              <a:ext cx="1266825"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a:t>
              </a:r>
              <a:r>
                <a:rPr lang="es-MX" sz="900" b="0" i="0">
                  <a:latin typeface="Cambria Math" panose="02040503050406030204" pitchFamily="18" charset="0"/>
                </a:rPr>
                <a:t>/</a:t>
              </a:r>
              <a:r>
                <a:rPr lang="es-MX" sz="900" b="0" i="0">
                  <a:latin typeface="Cambria Math"/>
                </a:rPr>
                <a:t>𝑆𝑒𝑠𝑖𝑜𝑛𝑒𝑠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2</xdr:col>
      <xdr:colOff>104361</xdr:colOff>
      <xdr:row>6</xdr:row>
      <xdr:rowOff>30199</xdr:rowOff>
    </xdr:from>
    <xdr:ext cx="1638713" cy="329711"/>
    <mc:AlternateContent xmlns:mc="http://schemas.openxmlformats.org/markup-compatibility/2006" xmlns:a14="http://schemas.microsoft.com/office/drawing/2010/main">
      <mc:Choice Requires="a14">
        <xdr:sp macro="" textlink="">
          <xdr:nvSpPr>
            <xdr:cNvPr id="19" name="41 CuadroTexto">
              <a:extLst>
                <a:ext uri="{FF2B5EF4-FFF2-40B4-BE49-F238E27FC236}">
                  <a16:creationId xmlns:a16="http://schemas.microsoft.com/office/drawing/2014/main" xmlns="" id="{00000000-0008-0000-0400-00002A000000}"/>
                </a:ext>
              </a:extLst>
            </xdr:cNvPr>
            <xdr:cNvSpPr txBox="1"/>
          </xdr:nvSpPr>
          <xdr:spPr>
            <a:xfrm>
              <a:off x="1695036" y="5973799"/>
              <a:ext cx="163871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𝑅𝑒𝑠𝑜𝑙𝑢𝑐𝑖𝑜𝑛𝑒𝑠</m:t>
                        </m:r>
                      </m:num>
                      <m:den>
                        <m:r>
                          <a:rPr lang="es-MX" sz="900" b="0" i="1">
                            <a:latin typeface="Cambria Math"/>
                          </a:rPr>
                          <m:t>𝐷𝑒𝑛𝑢𝑛𝑐𝑖𝑎𝑠</m:t>
                        </m:r>
                        <m:r>
                          <a:rPr lang="es-MX" sz="900" b="0" i="1">
                            <a:latin typeface="Cambria Math"/>
                          </a:rPr>
                          <m:t> </m:t>
                        </m:r>
                        <m:r>
                          <a:rPr lang="es-MX" sz="900" b="0" i="1">
                            <a:latin typeface="Cambria Math"/>
                          </a:rPr>
                          <m:t>𝑝𝑟𝑒𝑠𝑒𝑛𝑡𝑎𝑑𝑎𝑠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9" name="41 CuadroTexto">
              <a:extLst>
                <a:ext uri="{FF2B5EF4-FFF2-40B4-BE49-F238E27FC236}">
                  <a16:creationId xmlns:a16="http://schemas.microsoft.com/office/drawing/2014/main" xmlns="" xmlns:a14="http://schemas.microsoft.com/office/drawing/2010/main" id="{00000000-0008-0000-0400-00002A000000}"/>
                </a:ext>
              </a:extLst>
            </xdr:cNvPr>
            <xdr:cNvSpPr txBox="1"/>
          </xdr:nvSpPr>
          <xdr:spPr>
            <a:xfrm>
              <a:off x="1695036" y="5973799"/>
              <a:ext cx="163871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𝑅𝑒𝑠𝑜𝑙𝑢𝑐𝑖𝑜𝑛𝑒𝑠</a:t>
              </a:r>
              <a:r>
                <a:rPr lang="es-MX" sz="900" b="0" i="0">
                  <a:latin typeface="Cambria Math" panose="02040503050406030204" pitchFamily="18" charset="0"/>
                </a:rPr>
                <a:t>/(</a:t>
              </a:r>
              <a:r>
                <a:rPr lang="es-MX" sz="900" b="0" i="0">
                  <a:latin typeface="Cambria Math"/>
                </a:rPr>
                <a:t>𝐷𝑒𝑛𝑢𝑛𝑐𝑖𝑎𝑠 𝑝𝑟𝑒𝑠𝑒𝑛𝑡𝑎𝑑𝑎𝑠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1</xdr:col>
      <xdr:colOff>1027044</xdr:colOff>
      <xdr:row>7</xdr:row>
      <xdr:rowOff>15545</xdr:rowOff>
    </xdr:from>
    <xdr:ext cx="1897673" cy="329711"/>
    <mc:AlternateContent xmlns:mc="http://schemas.openxmlformats.org/markup-compatibility/2006" xmlns:a14="http://schemas.microsoft.com/office/drawing/2010/main">
      <mc:Choice Requires="a14">
        <xdr:sp macro="" textlink="">
          <xdr:nvSpPr>
            <xdr:cNvPr id="20" name="42 CuadroTexto">
              <a:extLst>
                <a:ext uri="{FF2B5EF4-FFF2-40B4-BE49-F238E27FC236}">
                  <a16:creationId xmlns:a16="http://schemas.microsoft.com/office/drawing/2014/main" xmlns="" id="{00000000-0008-0000-0400-00002B000000}"/>
                </a:ext>
              </a:extLst>
            </xdr:cNvPr>
            <xdr:cNvSpPr txBox="1"/>
          </xdr:nvSpPr>
          <xdr:spPr>
            <a:xfrm>
              <a:off x="1589019" y="638777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20" name="42 CuadroTexto">
              <a:extLst>
                <a:ext uri="{FF2B5EF4-FFF2-40B4-BE49-F238E27FC236}">
                  <a16:creationId xmlns:a16="http://schemas.microsoft.com/office/drawing/2014/main" xmlns="" xmlns:a14="http://schemas.microsoft.com/office/drawing/2010/main" id="{00000000-0008-0000-0400-00002B000000}"/>
                </a:ext>
              </a:extLst>
            </xdr:cNvPr>
            <xdr:cNvSpPr txBox="1"/>
          </xdr:nvSpPr>
          <xdr:spPr>
            <a:xfrm>
              <a:off x="1589019" y="638777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panose="02040503050406030204" pitchFamily="18" charset="0"/>
                </a:rPr>
                <a:t>(</a:t>
              </a:r>
              <a:r>
                <a:rPr lang="es-MX" sz="900" b="0" i="0">
                  <a:latin typeface="Cambria Math"/>
                </a:rPr>
                <a:t>𝐴𝑐𝑢𝑒𝑟𝑑𝑜𝑠 𝑎𝑝𝑟𝑜𝑏𝑎𝑑𝑜𝑠</a:t>
              </a:r>
              <a:r>
                <a:rPr lang="es-MX" sz="900" b="0" i="0">
                  <a:latin typeface="Cambria Math" panose="02040503050406030204" pitchFamily="18" charset="0"/>
                </a:rPr>
                <a:t>)/(</a:t>
              </a:r>
              <a:r>
                <a:rPr lang="es-MX" sz="900" b="0" i="0">
                  <a:latin typeface="Cambria Math"/>
                </a:rPr>
                <a:t>𝑃𝑟𝑜𝑦𝑒𝑐𝑡𝑜𝑠 𝑝𝑟𝑒𝑠𝑒𝑛𝑡𝑎𝑑𝑜𝑠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2</xdr:col>
      <xdr:colOff>123825</xdr:colOff>
      <xdr:row>8</xdr:row>
      <xdr:rowOff>42432</xdr:rowOff>
    </xdr:from>
    <xdr:ext cx="1685925" cy="329711"/>
    <mc:AlternateContent xmlns:mc="http://schemas.openxmlformats.org/markup-compatibility/2006" xmlns:a14="http://schemas.microsoft.com/office/drawing/2010/main">
      <mc:Choice Requires="a14">
        <xdr:sp macro="" textlink="">
          <xdr:nvSpPr>
            <xdr:cNvPr id="21" name="43 CuadroTexto">
              <a:extLst>
                <a:ext uri="{FF2B5EF4-FFF2-40B4-BE49-F238E27FC236}">
                  <a16:creationId xmlns:a16="http://schemas.microsoft.com/office/drawing/2014/main" xmlns="" id="{00000000-0008-0000-0400-00002C000000}"/>
                </a:ext>
              </a:extLst>
            </xdr:cNvPr>
            <xdr:cNvSpPr txBox="1"/>
          </xdr:nvSpPr>
          <xdr:spPr>
            <a:xfrm>
              <a:off x="1714500" y="6843282"/>
              <a:ext cx="1685925"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21" name="43 CuadroTexto">
              <a:extLst>
                <a:ext uri="{FF2B5EF4-FFF2-40B4-BE49-F238E27FC236}">
                  <a16:creationId xmlns:a16="http://schemas.microsoft.com/office/drawing/2014/main" xmlns="" xmlns:a14="http://schemas.microsoft.com/office/drawing/2010/main" id="{00000000-0008-0000-0400-00002C000000}"/>
                </a:ext>
              </a:extLst>
            </xdr:cNvPr>
            <xdr:cNvSpPr txBox="1"/>
          </xdr:nvSpPr>
          <xdr:spPr>
            <a:xfrm>
              <a:off x="1714500" y="6843282"/>
              <a:ext cx="1685925"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a:t>
              </a:r>
              <a:r>
                <a:rPr lang="es-MX" sz="900" b="0" i="0">
                  <a:latin typeface="Cambria Math" panose="02040503050406030204" pitchFamily="18" charset="0"/>
                </a:rPr>
                <a:t>/</a:t>
              </a:r>
              <a:r>
                <a:rPr lang="es-MX" sz="900" b="0" i="0">
                  <a:latin typeface="Cambria Math"/>
                </a:rPr>
                <a:t>𝑆𝑒𝑠𝑖𝑜𝑛𝑒𝑠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0"/>
  <sheetViews>
    <sheetView view="pageLayout" zoomScale="85" zoomScaleNormal="115" zoomScaleSheetLayoutView="100" zoomScalePageLayoutView="85" workbookViewId="0">
      <selection activeCell="A2" sqref="A2:C2"/>
    </sheetView>
  </sheetViews>
  <sheetFormatPr baseColWidth="10" defaultRowHeight="15" x14ac:dyDescent="0.25"/>
  <cols>
    <col min="1" max="1" width="8.7109375" bestFit="1" customWidth="1"/>
    <col min="2" max="2" width="17.28515625" customWidth="1"/>
    <col min="3" max="3" width="30" customWidth="1"/>
    <col min="4" max="4" width="7" customWidth="1"/>
    <col min="5" max="7" width="2.5703125" bestFit="1" customWidth="1"/>
    <col min="8" max="8" width="9.85546875" customWidth="1"/>
    <col min="9" max="9" width="9.140625" customWidth="1"/>
    <col min="10" max="10" width="7.140625" customWidth="1"/>
    <col min="11" max="13" width="7.140625" hidden="1" customWidth="1"/>
    <col min="14" max="14" width="8.5703125" bestFit="1" customWidth="1"/>
    <col min="15" max="15" width="8.28515625" bestFit="1" customWidth="1"/>
    <col min="16" max="17" width="8.5703125" customWidth="1"/>
    <col min="18" max="18" width="9" customWidth="1"/>
  </cols>
  <sheetData>
    <row r="1" spans="1:18" ht="74.25" customHeight="1" x14ac:dyDescent="0.25">
      <c r="C1" s="103" t="s">
        <v>64</v>
      </c>
      <c r="D1" s="103"/>
      <c r="E1" s="103"/>
      <c r="F1" s="103"/>
      <c r="G1" s="103"/>
      <c r="H1" s="103"/>
      <c r="I1" s="103"/>
      <c r="J1" s="103"/>
      <c r="K1" s="103"/>
      <c r="L1" s="103"/>
      <c r="M1" s="103"/>
      <c r="N1" s="103"/>
      <c r="O1" s="103"/>
      <c r="P1" s="103"/>
      <c r="Q1" s="103"/>
      <c r="R1" s="103"/>
    </row>
    <row r="2" spans="1:18" ht="22.5" customHeight="1" x14ac:dyDescent="0.25">
      <c r="A2" s="104" t="s">
        <v>3</v>
      </c>
      <c r="B2" s="104"/>
      <c r="C2" s="104"/>
      <c r="D2" s="104" t="s">
        <v>4</v>
      </c>
      <c r="E2" s="105" t="s">
        <v>5</v>
      </c>
      <c r="F2" s="105"/>
      <c r="G2" s="105"/>
      <c r="H2" s="104" t="s">
        <v>6</v>
      </c>
      <c r="I2" s="104" t="s">
        <v>7</v>
      </c>
      <c r="J2" s="104"/>
      <c r="K2" s="104"/>
      <c r="L2" s="104"/>
      <c r="M2" s="104"/>
      <c r="N2" s="104"/>
      <c r="O2" s="104" t="s">
        <v>60</v>
      </c>
      <c r="P2" s="104"/>
      <c r="Q2" s="104" t="s">
        <v>8</v>
      </c>
      <c r="R2" s="104"/>
    </row>
    <row r="3" spans="1:18" ht="63.75" x14ac:dyDescent="0.25">
      <c r="A3" s="23" t="s">
        <v>9</v>
      </c>
      <c r="B3" s="23" t="s">
        <v>10</v>
      </c>
      <c r="C3" s="23" t="s">
        <v>11</v>
      </c>
      <c r="D3" s="104"/>
      <c r="E3" s="6" t="s">
        <v>0</v>
      </c>
      <c r="F3" s="6" t="s">
        <v>1</v>
      </c>
      <c r="G3" s="6" t="s">
        <v>2</v>
      </c>
      <c r="H3" s="104"/>
      <c r="I3" s="23" t="s">
        <v>63</v>
      </c>
      <c r="J3" s="23" t="s">
        <v>15</v>
      </c>
      <c r="K3" s="23" t="s">
        <v>16</v>
      </c>
      <c r="L3" s="23" t="s">
        <v>17</v>
      </c>
      <c r="M3" s="23" t="s">
        <v>18</v>
      </c>
      <c r="N3" s="23" t="s">
        <v>59</v>
      </c>
      <c r="O3" s="23" t="s">
        <v>12</v>
      </c>
      <c r="P3" s="23" t="s">
        <v>13</v>
      </c>
      <c r="Q3" s="23" t="s">
        <v>48</v>
      </c>
      <c r="R3" s="23" t="s">
        <v>14</v>
      </c>
    </row>
    <row r="4" spans="1:18" ht="24" customHeight="1" x14ac:dyDescent="0.25">
      <c r="A4" s="1" t="s">
        <v>32</v>
      </c>
      <c r="B4" s="5" t="s">
        <v>33</v>
      </c>
      <c r="C4" s="7"/>
      <c r="D4" s="1" t="s">
        <v>27</v>
      </c>
      <c r="E4" s="1" t="s">
        <v>22</v>
      </c>
      <c r="F4" s="1"/>
      <c r="G4" s="1"/>
      <c r="H4" s="1" t="s">
        <v>23</v>
      </c>
      <c r="I4" s="14">
        <f>20/20</f>
        <v>1</v>
      </c>
      <c r="J4" s="14">
        <f>0/20</f>
        <v>0</v>
      </c>
      <c r="K4" s="14">
        <f t="shared" ref="K4:N4" si="0">0/20</f>
        <v>0</v>
      </c>
      <c r="L4" s="14">
        <f t="shared" si="0"/>
        <v>0</v>
      </c>
      <c r="M4" s="14">
        <f t="shared" si="0"/>
        <v>0</v>
      </c>
      <c r="N4" s="17">
        <f t="shared" si="0"/>
        <v>0</v>
      </c>
      <c r="O4" s="1"/>
      <c r="P4" s="1"/>
      <c r="Q4" s="26">
        <f>J4/I4</f>
        <v>0</v>
      </c>
      <c r="R4" s="1"/>
    </row>
    <row r="5" spans="1:18" ht="25.5" x14ac:dyDescent="0.25">
      <c r="A5" s="1" t="s">
        <v>32</v>
      </c>
      <c r="B5" s="5" t="s">
        <v>34</v>
      </c>
      <c r="C5" s="7"/>
      <c r="D5" s="1" t="s">
        <v>21</v>
      </c>
      <c r="E5" s="1"/>
      <c r="F5" s="1"/>
      <c r="G5" s="1" t="s">
        <v>22</v>
      </c>
      <c r="H5" s="1" t="s">
        <v>23</v>
      </c>
      <c r="I5" s="14">
        <f>37112/(9278*5)</f>
        <v>0.8</v>
      </c>
      <c r="J5" s="14">
        <f>0/46390</f>
        <v>0</v>
      </c>
      <c r="K5" s="14">
        <f t="shared" ref="K5:N5" si="1">0/46390</f>
        <v>0</v>
      </c>
      <c r="L5" s="14">
        <f t="shared" si="1"/>
        <v>0</v>
      </c>
      <c r="M5" s="14">
        <f t="shared" si="1"/>
        <v>0</v>
      </c>
      <c r="N5" s="17">
        <f t="shared" si="1"/>
        <v>0</v>
      </c>
      <c r="O5" s="1"/>
      <c r="P5" s="1"/>
      <c r="Q5" s="26">
        <f t="shared" ref="Q5:Q19" si="2">J5/I5</f>
        <v>0</v>
      </c>
      <c r="R5" s="1"/>
    </row>
    <row r="6" spans="1:18" ht="24" customHeight="1" x14ac:dyDescent="0.25">
      <c r="A6" s="1" t="s">
        <v>25</v>
      </c>
      <c r="B6" s="1" t="s">
        <v>26</v>
      </c>
      <c r="C6" s="4"/>
      <c r="D6" s="1" t="s">
        <v>21</v>
      </c>
      <c r="E6" s="1" t="s">
        <v>22</v>
      </c>
      <c r="F6" s="1"/>
      <c r="G6" s="1"/>
      <c r="H6" s="1" t="s">
        <v>23</v>
      </c>
      <c r="I6" s="14">
        <f>168/168</f>
        <v>1</v>
      </c>
      <c r="J6" s="14">
        <f>0/168</f>
        <v>0</v>
      </c>
      <c r="K6" s="14">
        <f t="shared" ref="K6:N6" si="3">0/168</f>
        <v>0</v>
      </c>
      <c r="L6" s="14">
        <f t="shared" si="3"/>
        <v>0</v>
      </c>
      <c r="M6" s="14">
        <f t="shared" si="3"/>
        <v>0</v>
      </c>
      <c r="N6" s="17">
        <f t="shared" si="3"/>
        <v>0</v>
      </c>
      <c r="O6" s="4"/>
      <c r="P6" s="4"/>
      <c r="Q6" s="26">
        <f t="shared" si="2"/>
        <v>0</v>
      </c>
      <c r="R6" s="4"/>
    </row>
    <row r="7" spans="1:18" ht="38.25" x14ac:dyDescent="0.25">
      <c r="A7" s="1" t="s">
        <v>29</v>
      </c>
      <c r="B7" s="1" t="s">
        <v>31</v>
      </c>
      <c r="C7" s="5" t="s">
        <v>30</v>
      </c>
      <c r="D7" s="5" t="s">
        <v>27</v>
      </c>
      <c r="E7" s="5"/>
      <c r="F7" s="5" t="s">
        <v>22</v>
      </c>
      <c r="G7" s="5"/>
      <c r="H7" s="1" t="s">
        <v>28</v>
      </c>
      <c r="I7" s="1">
        <f>340+15</f>
        <v>355</v>
      </c>
      <c r="J7" s="1">
        <f>0+2</f>
        <v>2</v>
      </c>
      <c r="K7" s="1">
        <f>5+0</f>
        <v>5</v>
      </c>
      <c r="L7" s="1">
        <f>21+4</f>
        <v>25</v>
      </c>
      <c r="M7" s="1">
        <f>12+1</f>
        <v>13</v>
      </c>
      <c r="N7" s="8">
        <f>SUM(J7)</f>
        <v>2</v>
      </c>
      <c r="O7" s="1"/>
      <c r="P7" s="1"/>
      <c r="Q7" s="26">
        <f t="shared" si="2"/>
        <v>5.6338028169014088E-3</v>
      </c>
      <c r="R7" s="1"/>
    </row>
    <row r="8" spans="1:18" ht="25.5" x14ac:dyDescent="0.25">
      <c r="A8" s="9" t="s">
        <v>35</v>
      </c>
      <c r="B8" s="10" t="s">
        <v>51</v>
      </c>
      <c r="C8" s="11" t="s">
        <v>52</v>
      </c>
      <c r="D8" s="11" t="s">
        <v>27</v>
      </c>
      <c r="E8" s="11" t="s">
        <v>22</v>
      </c>
      <c r="F8" s="12"/>
      <c r="G8" s="12"/>
      <c r="H8" s="11" t="s">
        <v>36</v>
      </c>
      <c r="I8" s="11">
        <v>40</v>
      </c>
      <c r="J8" s="12">
        <v>1</v>
      </c>
      <c r="K8" s="12">
        <v>1</v>
      </c>
      <c r="L8" s="12">
        <v>2</v>
      </c>
      <c r="M8" s="12">
        <v>0</v>
      </c>
      <c r="N8" s="8">
        <f>SUM(J8)</f>
        <v>1</v>
      </c>
      <c r="O8" s="1"/>
      <c r="P8" s="1"/>
      <c r="Q8" s="26">
        <f t="shared" si="2"/>
        <v>2.5000000000000001E-2</v>
      </c>
      <c r="R8" s="1"/>
    </row>
    <row r="9" spans="1:18" ht="25.5" x14ac:dyDescent="0.25">
      <c r="A9" s="9" t="s">
        <v>35</v>
      </c>
      <c r="B9" s="10" t="s">
        <v>37</v>
      </c>
      <c r="C9" s="11" t="s">
        <v>53</v>
      </c>
      <c r="D9" s="11" t="s">
        <v>27</v>
      </c>
      <c r="E9" s="11" t="s">
        <v>22</v>
      </c>
      <c r="F9" s="12"/>
      <c r="G9" s="12"/>
      <c r="H9" s="11" t="s">
        <v>38</v>
      </c>
      <c r="I9" s="11">
        <v>12</v>
      </c>
      <c r="J9" s="12">
        <v>4</v>
      </c>
      <c r="K9" s="12">
        <v>4</v>
      </c>
      <c r="L9" s="12">
        <v>4</v>
      </c>
      <c r="M9" s="12">
        <v>4</v>
      </c>
      <c r="N9" s="8">
        <f>SUM(J9)</f>
        <v>4</v>
      </c>
      <c r="O9" s="1"/>
      <c r="P9" s="1"/>
      <c r="Q9" s="26">
        <f t="shared" si="2"/>
        <v>0.33333333333333331</v>
      </c>
      <c r="R9" s="1"/>
    </row>
    <row r="10" spans="1:18" ht="25.5" x14ac:dyDescent="0.25">
      <c r="A10" s="1" t="s">
        <v>39</v>
      </c>
      <c r="B10" s="1" t="s">
        <v>40</v>
      </c>
      <c r="C10" s="5" t="s">
        <v>61</v>
      </c>
      <c r="D10" s="5" t="s">
        <v>27</v>
      </c>
      <c r="E10" s="5"/>
      <c r="F10" s="5" t="s">
        <v>22</v>
      </c>
      <c r="G10" s="5"/>
      <c r="H10" s="1" t="s">
        <v>62</v>
      </c>
      <c r="I10" s="24">
        <v>7200000</v>
      </c>
      <c r="J10" s="24">
        <v>930167</v>
      </c>
      <c r="K10" s="24">
        <v>948370</v>
      </c>
      <c r="L10" s="24">
        <v>951964</v>
      </c>
      <c r="M10" s="24">
        <v>1008089</v>
      </c>
      <c r="N10" s="25">
        <f>SUM(J10)</f>
        <v>930167</v>
      </c>
      <c r="O10" s="1"/>
      <c r="P10" s="1"/>
      <c r="Q10" s="26">
        <f t="shared" si="2"/>
        <v>0.12918986111111111</v>
      </c>
      <c r="R10" s="1"/>
    </row>
    <row r="11" spans="1:18" ht="25.5" x14ac:dyDescent="0.25">
      <c r="A11" s="1" t="s">
        <v>19</v>
      </c>
      <c r="B11" s="1" t="s">
        <v>20</v>
      </c>
      <c r="C11" s="2"/>
      <c r="D11" s="1" t="s">
        <v>21</v>
      </c>
      <c r="E11" s="1" t="s">
        <v>22</v>
      </c>
      <c r="F11" s="2"/>
      <c r="G11" s="2"/>
      <c r="H11" s="3" t="s">
        <v>23</v>
      </c>
      <c r="I11" s="14">
        <f>90/100</f>
        <v>0.9</v>
      </c>
      <c r="J11" s="14">
        <f>2/2</f>
        <v>1</v>
      </c>
      <c r="K11" s="14">
        <f>1/1</f>
        <v>1</v>
      </c>
      <c r="L11" s="14">
        <f>3/3</f>
        <v>1</v>
      </c>
      <c r="M11" s="14">
        <f>4/4</f>
        <v>1</v>
      </c>
      <c r="N11" s="17">
        <f>2/2</f>
        <v>1</v>
      </c>
      <c r="O11" s="1"/>
      <c r="P11" s="1"/>
      <c r="Q11" s="26">
        <f t="shared" si="2"/>
        <v>1.1111111111111112</v>
      </c>
      <c r="R11" s="1"/>
    </row>
    <row r="12" spans="1:18" ht="24.75" customHeight="1" x14ac:dyDescent="0.25">
      <c r="A12" s="1" t="s">
        <v>19</v>
      </c>
      <c r="B12" s="1" t="s">
        <v>24</v>
      </c>
      <c r="C12" s="4"/>
      <c r="D12" s="1" t="s">
        <v>21</v>
      </c>
      <c r="E12" s="1" t="s">
        <v>22</v>
      </c>
      <c r="F12" s="2"/>
      <c r="G12" s="2"/>
      <c r="H12" s="1" t="s">
        <v>23</v>
      </c>
      <c r="I12" s="14">
        <f t="shared" ref="I12:I13" si="4">90/100</f>
        <v>0.9</v>
      </c>
      <c r="J12" s="14">
        <v>1</v>
      </c>
      <c r="K12" s="1">
        <v>100</v>
      </c>
      <c r="L12" s="1">
        <v>100</v>
      </c>
      <c r="M12" s="1">
        <v>100</v>
      </c>
      <c r="N12" s="28">
        <f>AVERAGE(J12)</f>
        <v>1</v>
      </c>
      <c r="O12" s="1"/>
      <c r="P12" s="1"/>
      <c r="Q12" s="26">
        <f t="shared" si="2"/>
        <v>1.1111111111111112</v>
      </c>
      <c r="R12" s="1"/>
    </row>
    <row r="13" spans="1:18" ht="25.5" x14ac:dyDescent="0.25">
      <c r="A13" s="1" t="s">
        <v>41</v>
      </c>
      <c r="B13" s="1" t="s">
        <v>42</v>
      </c>
      <c r="C13" s="1"/>
      <c r="D13" s="1" t="s">
        <v>21</v>
      </c>
      <c r="E13" s="1" t="s">
        <v>22</v>
      </c>
      <c r="F13" s="1"/>
      <c r="G13" s="1"/>
      <c r="H13" s="1" t="s">
        <v>23</v>
      </c>
      <c r="I13" s="14">
        <f t="shared" si="4"/>
        <v>0.9</v>
      </c>
      <c r="J13" s="20">
        <f>46/48</f>
        <v>0.95833333333333337</v>
      </c>
      <c r="K13" s="20">
        <f>51/53</f>
        <v>0.96226415094339623</v>
      </c>
      <c r="L13" s="21">
        <f>96/97</f>
        <v>0.98969072164948457</v>
      </c>
      <c r="M13" s="14">
        <f>42/42</f>
        <v>1</v>
      </c>
      <c r="N13" s="22">
        <f>(46)/(48)</f>
        <v>0.95833333333333337</v>
      </c>
      <c r="O13" s="1"/>
      <c r="P13" s="1"/>
      <c r="Q13" s="26">
        <f t="shared" si="2"/>
        <v>1.0648148148148149</v>
      </c>
      <c r="R13" s="1"/>
    </row>
    <row r="14" spans="1:18" ht="25.5" x14ac:dyDescent="0.25">
      <c r="A14" s="15" t="s">
        <v>43</v>
      </c>
      <c r="B14" s="15" t="s">
        <v>44</v>
      </c>
      <c r="C14" s="15"/>
      <c r="D14" s="15" t="s">
        <v>27</v>
      </c>
      <c r="E14" s="15" t="s">
        <v>22</v>
      </c>
      <c r="F14" s="15"/>
      <c r="G14" s="15"/>
      <c r="H14" s="15" t="s">
        <v>23</v>
      </c>
      <c r="I14" s="16">
        <f>95/100</f>
        <v>0.95</v>
      </c>
      <c r="J14" s="16">
        <f>0/100</f>
        <v>0</v>
      </c>
      <c r="K14" s="16">
        <f t="shared" ref="K14:M14" si="5">0/100</f>
        <v>0</v>
      </c>
      <c r="L14" s="16">
        <f t="shared" si="5"/>
        <v>0</v>
      </c>
      <c r="M14" s="16">
        <f t="shared" si="5"/>
        <v>0</v>
      </c>
      <c r="N14" s="18">
        <f>AVERAGE(J14)</f>
        <v>0</v>
      </c>
      <c r="O14" s="1"/>
      <c r="P14" s="1"/>
      <c r="Q14" s="26">
        <f t="shared" si="2"/>
        <v>0</v>
      </c>
      <c r="R14" s="1"/>
    </row>
    <row r="15" spans="1:18" ht="24.75" customHeight="1" x14ac:dyDescent="0.25">
      <c r="A15" s="15" t="s">
        <v>43</v>
      </c>
      <c r="B15" s="15" t="s">
        <v>54</v>
      </c>
      <c r="C15" s="15"/>
      <c r="D15" s="15" t="s">
        <v>21</v>
      </c>
      <c r="E15" s="15" t="s">
        <v>22</v>
      </c>
      <c r="F15" s="15"/>
      <c r="G15" s="15"/>
      <c r="H15" s="15" t="s">
        <v>23</v>
      </c>
      <c r="I15" s="16">
        <f>90/100</f>
        <v>0.9</v>
      </c>
      <c r="J15" s="16">
        <f>9/9</f>
        <v>1</v>
      </c>
      <c r="K15" s="16">
        <f>5/6</f>
        <v>0.83333333333333337</v>
      </c>
      <c r="L15" s="16">
        <f>4/4</f>
        <v>1</v>
      </c>
      <c r="M15" s="15">
        <v>0</v>
      </c>
      <c r="N15" s="16">
        <f>9/9</f>
        <v>1</v>
      </c>
      <c r="P15" s="1"/>
      <c r="Q15" s="26">
        <f t="shared" si="2"/>
        <v>1.1111111111111112</v>
      </c>
      <c r="R15" s="1"/>
    </row>
    <row r="16" spans="1:18" ht="24" customHeight="1" x14ac:dyDescent="0.25">
      <c r="A16" s="15" t="s">
        <v>43</v>
      </c>
      <c r="B16" s="15" t="s">
        <v>55</v>
      </c>
      <c r="C16" s="15"/>
      <c r="D16" s="15" t="s">
        <v>21</v>
      </c>
      <c r="E16" s="15" t="s">
        <v>22</v>
      </c>
      <c r="F16" s="15"/>
      <c r="G16" s="15"/>
      <c r="H16" s="15" t="s">
        <v>23</v>
      </c>
      <c r="I16" s="16">
        <f>95/100</f>
        <v>0.95</v>
      </c>
      <c r="J16" s="16">
        <f>2/1</f>
        <v>2</v>
      </c>
      <c r="K16" s="16">
        <f>0/1</f>
        <v>0</v>
      </c>
      <c r="L16" s="16">
        <f>4/4</f>
        <v>1</v>
      </c>
      <c r="M16" s="16">
        <v>0</v>
      </c>
      <c r="N16" s="16">
        <f>2/1</f>
        <v>2</v>
      </c>
      <c r="O16" s="1"/>
      <c r="P16" s="1"/>
      <c r="Q16" s="26">
        <f t="shared" si="2"/>
        <v>2.1052631578947367</v>
      </c>
      <c r="R16" s="1"/>
    </row>
    <row r="17" spans="1:18" ht="24" customHeight="1" x14ac:dyDescent="0.25">
      <c r="A17" s="15" t="s">
        <v>56</v>
      </c>
      <c r="B17" s="15" t="s">
        <v>57</v>
      </c>
      <c r="C17" s="15"/>
      <c r="D17" s="15" t="s">
        <v>21</v>
      </c>
      <c r="E17" s="15" t="s">
        <v>22</v>
      </c>
      <c r="F17" s="15"/>
      <c r="G17" s="15"/>
      <c r="H17" s="15" t="s">
        <v>23</v>
      </c>
      <c r="I17" s="16">
        <f>85/100</f>
        <v>0.85</v>
      </c>
      <c r="J17" s="27">
        <v>1</v>
      </c>
      <c r="K17" s="19">
        <v>100</v>
      </c>
      <c r="L17" s="19">
        <v>100</v>
      </c>
      <c r="M17" s="19">
        <v>100</v>
      </c>
      <c r="N17" s="18">
        <f>33/33</f>
        <v>1</v>
      </c>
      <c r="O17" s="1"/>
      <c r="P17" s="1"/>
      <c r="Q17" s="26">
        <f t="shared" si="2"/>
        <v>1.1764705882352942</v>
      </c>
      <c r="R17" s="1"/>
    </row>
    <row r="18" spans="1:18" ht="25.5" x14ac:dyDescent="0.25">
      <c r="A18" s="15" t="s">
        <v>56</v>
      </c>
      <c r="B18" s="15" t="s">
        <v>58</v>
      </c>
      <c r="C18" s="15"/>
      <c r="D18" s="15" t="s">
        <v>21</v>
      </c>
      <c r="E18" s="15" t="s">
        <v>22</v>
      </c>
      <c r="F18" s="15"/>
      <c r="G18" s="15"/>
      <c r="H18" s="15" t="s">
        <v>23</v>
      </c>
      <c r="I18" s="16">
        <f>90/100</f>
        <v>0.9</v>
      </c>
      <c r="J18" s="27">
        <v>1</v>
      </c>
      <c r="K18" s="19">
        <v>100</v>
      </c>
      <c r="L18" s="19">
        <v>100</v>
      </c>
      <c r="M18" s="19">
        <v>100</v>
      </c>
      <c r="N18" s="18">
        <f>46/46</f>
        <v>1</v>
      </c>
      <c r="O18" s="1"/>
      <c r="P18" s="1"/>
      <c r="Q18" s="26">
        <f t="shared" si="2"/>
        <v>1.1111111111111112</v>
      </c>
      <c r="R18" s="1"/>
    </row>
    <row r="19" spans="1:18" ht="25.5" x14ac:dyDescent="0.25">
      <c r="A19" s="1" t="s">
        <v>45</v>
      </c>
      <c r="B19" s="1" t="s">
        <v>46</v>
      </c>
      <c r="C19" s="1" t="s">
        <v>49</v>
      </c>
      <c r="D19" s="1" t="s">
        <v>21</v>
      </c>
      <c r="E19" s="1" t="s">
        <v>22</v>
      </c>
      <c r="F19" s="1"/>
      <c r="G19" s="1"/>
      <c r="H19" s="1" t="s">
        <v>50</v>
      </c>
      <c r="I19" s="1">
        <v>12</v>
      </c>
      <c r="J19" s="1">
        <v>1</v>
      </c>
      <c r="K19" s="1">
        <v>1</v>
      </c>
      <c r="L19" s="1">
        <v>1</v>
      </c>
      <c r="M19" s="1">
        <v>1</v>
      </c>
      <c r="N19" s="8">
        <v>1</v>
      </c>
      <c r="O19" s="1"/>
      <c r="P19" s="1"/>
      <c r="Q19" s="26">
        <f t="shared" si="2"/>
        <v>8.3333333333333329E-2</v>
      </c>
      <c r="R19" s="1"/>
    </row>
    <row r="20" spans="1:18" x14ac:dyDescent="0.25">
      <c r="J20" s="13"/>
      <c r="K20" s="13"/>
      <c r="L20" s="13"/>
      <c r="M20" s="13"/>
    </row>
  </sheetData>
  <mergeCells count="8">
    <mergeCell ref="C1:R1"/>
    <mergeCell ref="A2:C2"/>
    <mergeCell ref="D2:D3"/>
    <mergeCell ref="E2:G2"/>
    <mergeCell ref="H2:H3"/>
    <mergeCell ref="I2:N2"/>
    <mergeCell ref="O2:P2"/>
    <mergeCell ref="Q2:R2"/>
  </mergeCells>
  <pageMargins left="0.23622047244094491" right="0.23622047244094491" top="0.74803149606299213" bottom="0.74803149606299213" header="0.31496062992125984" footer="0.31496062992125984"/>
  <pageSetup scale="83" orientation="landscape" r:id="rId1"/>
  <headerFooter>
    <oddHeader>&amp;RIndicadores de resultados 2017</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view="pageLayout" zoomScaleNormal="115" zoomScaleSheetLayoutView="100" workbookViewId="0">
      <selection activeCell="A2" sqref="A2:C2"/>
    </sheetView>
  </sheetViews>
  <sheetFormatPr baseColWidth="10" defaultRowHeight="15" x14ac:dyDescent="0.25"/>
  <cols>
    <col min="1" max="1" width="8.7109375" bestFit="1" customWidth="1"/>
    <col min="2" max="2" width="17.28515625" customWidth="1"/>
    <col min="3" max="3" width="30" customWidth="1"/>
    <col min="4" max="4" width="7" customWidth="1"/>
    <col min="5" max="7" width="2.5703125" bestFit="1" customWidth="1"/>
    <col min="8" max="8" width="9.85546875" customWidth="1"/>
    <col min="9" max="9" width="9.140625" customWidth="1"/>
    <col min="10" max="10" width="7.140625" hidden="1" customWidth="1"/>
    <col min="11" max="11" width="7.140625" customWidth="1"/>
    <col min="12" max="13" width="7.140625" hidden="1" customWidth="1"/>
    <col min="14" max="14" width="8.5703125" bestFit="1" customWidth="1"/>
    <col min="15" max="15" width="8.28515625" bestFit="1" customWidth="1"/>
    <col min="16" max="17" width="8.5703125" customWidth="1"/>
    <col min="18" max="18" width="9" customWidth="1"/>
  </cols>
  <sheetData>
    <row r="1" spans="1:18" ht="74.25" customHeight="1" x14ac:dyDescent="0.25">
      <c r="C1" s="103" t="s">
        <v>65</v>
      </c>
      <c r="D1" s="103"/>
      <c r="E1" s="103"/>
      <c r="F1" s="103"/>
      <c r="G1" s="103"/>
      <c r="H1" s="103"/>
      <c r="I1" s="103"/>
      <c r="J1" s="103"/>
      <c r="K1" s="103"/>
      <c r="L1" s="103"/>
      <c r="M1" s="103"/>
      <c r="N1" s="103"/>
      <c r="O1" s="103"/>
      <c r="P1" s="103"/>
      <c r="Q1" s="103"/>
      <c r="R1" s="103"/>
    </row>
    <row r="2" spans="1:18" ht="22.5" customHeight="1" x14ac:dyDescent="0.25">
      <c r="A2" s="104" t="s">
        <v>3</v>
      </c>
      <c r="B2" s="104"/>
      <c r="C2" s="104"/>
      <c r="D2" s="104" t="s">
        <v>4</v>
      </c>
      <c r="E2" s="105" t="s">
        <v>5</v>
      </c>
      <c r="F2" s="105"/>
      <c r="G2" s="105"/>
      <c r="H2" s="104" t="s">
        <v>6</v>
      </c>
      <c r="I2" s="104" t="s">
        <v>7</v>
      </c>
      <c r="J2" s="104"/>
      <c r="K2" s="104"/>
      <c r="L2" s="104"/>
      <c r="M2" s="104"/>
      <c r="N2" s="104"/>
      <c r="O2" s="104" t="s">
        <v>60</v>
      </c>
      <c r="P2" s="104"/>
      <c r="Q2" s="104" t="s">
        <v>8</v>
      </c>
      <c r="R2" s="104"/>
    </row>
    <row r="3" spans="1:18" ht="63.75" x14ac:dyDescent="0.25">
      <c r="A3" s="23" t="s">
        <v>9</v>
      </c>
      <c r="B3" s="23" t="s">
        <v>10</v>
      </c>
      <c r="C3" s="23" t="s">
        <v>11</v>
      </c>
      <c r="D3" s="104"/>
      <c r="E3" s="6" t="s">
        <v>0</v>
      </c>
      <c r="F3" s="6" t="s">
        <v>1</v>
      </c>
      <c r="G3" s="6" t="s">
        <v>2</v>
      </c>
      <c r="H3" s="104"/>
      <c r="I3" s="23" t="s">
        <v>63</v>
      </c>
      <c r="J3" s="23" t="s">
        <v>15</v>
      </c>
      <c r="K3" s="23" t="s">
        <v>16</v>
      </c>
      <c r="L3" s="23" t="s">
        <v>17</v>
      </c>
      <c r="M3" s="23" t="s">
        <v>18</v>
      </c>
      <c r="N3" s="23" t="s">
        <v>59</v>
      </c>
      <c r="O3" s="23" t="s">
        <v>12</v>
      </c>
      <c r="P3" s="23" t="s">
        <v>13</v>
      </c>
      <c r="Q3" s="23" t="s">
        <v>48</v>
      </c>
      <c r="R3" s="23" t="s">
        <v>14</v>
      </c>
    </row>
    <row r="4" spans="1:18" ht="24" customHeight="1" x14ac:dyDescent="0.25">
      <c r="A4" s="1" t="s">
        <v>32</v>
      </c>
      <c r="B4" s="5" t="s">
        <v>33</v>
      </c>
      <c r="C4" s="7"/>
      <c r="D4" s="1" t="s">
        <v>27</v>
      </c>
      <c r="E4" s="1" t="s">
        <v>22</v>
      </c>
      <c r="F4" s="1"/>
      <c r="G4" s="1"/>
      <c r="H4" s="1" t="s">
        <v>23</v>
      </c>
      <c r="I4" s="14">
        <f>20/20</f>
        <v>1</v>
      </c>
      <c r="J4" s="14">
        <f>0/20</f>
        <v>0</v>
      </c>
      <c r="K4" s="14">
        <f t="shared" ref="K4:N4" si="0">0/20</f>
        <v>0</v>
      </c>
      <c r="L4" s="14">
        <f t="shared" si="0"/>
        <v>0</v>
      </c>
      <c r="M4" s="14">
        <f t="shared" si="0"/>
        <v>0</v>
      </c>
      <c r="N4" s="17">
        <f t="shared" si="0"/>
        <v>0</v>
      </c>
      <c r="O4" s="1"/>
      <c r="P4" s="1"/>
      <c r="Q4" s="26">
        <f>K4/I4</f>
        <v>0</v>
      </c>
      <c r="R4" s="1"/>
    </row>
    <row r="5" spans="1:18" ht="25.5" x14ac:dyDescent="0.25">
      <c r="A5" s="1" t="s">
        <v>32</v>
      </c>
      <c r="B5" s="5" t="s">
        <v>34</v>
      </c>
      <c r="C5" s="7"/>
      <c r="D5" s="1" t="s">
        <v>21</v>
      </c>
      <c r="E5" s="1"/>
      <c r="F5" s="1"/>
      <c r="G5" s="1" t="s">
        <v>22</v>
      </c>
      <c r="H5" s="1" t="s">
        <v>23</v>
      </c>
      <c r="I5" s="14">
        <f>37112/(9278*5)</f>
        <v>0.8</v>
      </c>
      <c r="J5" s="14">
        <f>0/46390</f>
        <v>0</v>
      </c>
      <c r="K5" s="14">
        <f t="shared" ref="K5:N5" si="1">0/46390</f>
        <v>0</v>
      </c>
      <c r="L5" s="14">
        <f t="shared" si="1"/>
        <v>0</v>
      </c>
      <c r="M5" s="14">
        <f t="shared" si="1"/>
        <v>0</v>
      </c>
      <c r="N5" s="17">
        <f t="shared" si="1"/>
        <v>0</v>
      </c>
      <c r="O5" s="1"/>
      <c r="P5" s="1"/>
      <c r="Q5" s="26">
        <f t="shared" ref="Q5:Q19" si="2">K5/I5</f>
        <v>0</v>
      </c>
      <c r="R5" s="1"/>
    </row>
    <row r="6" spans="1:18" ht="24" customHeight="1" x14ac:dyDescent="0.25">
      <c r="A6" s="1" t="s">
        <v>25</v>
      </c>
      <c r="B6" s="1" t="s">
        <v>26</v>
      </c>
      <c r="C6" s="4"/>
      <c r="D6" s="1" t="s">
        <v>21</v>
      </c>
      <c r="E6" s="1" t="s">
        <v>22</v>
      </c>
      <c r="F6" s="1"/>
      <c r="G6" s="1"/>
      <c r="H6" s="1" t="s">
        <v>23</v>
      </c>
      <c r="I6" s="14">
        <f>168/168</f>
        <v>1</v>
      </c>
      <c r="J6" s="14">
        <f>0/168</f>
        <v>0</v>
      </c>
      <c r="K6" s="14">
        <f t="shared" ref="K6:N6" si="3">0/168</f>
        <v>0</v>
      </c>
      <c r="L6" s="14">
        <f t="shared" si="3"/>
        <v>0</v>
      </c>
      <c r="M6" s="14">
        <f t="shared" si="3"/>
        <v>0</v>
      </c>
      <c r="N6" s="17">
        <f t="shared" si="3"/>
        <v>0</v>
      </c>
      <c r="O6" s="4"/>
      <c r="P6" s="4"/>
      <c r="Q6" s="26">
        <f t="shared" si="2"/>
        <v>0</v>
      </c>
      <c r="R6" s="4"/>
    </row>
    <row r="7" spans="1:18" ht="38.25" x14ac:dyDescent="0.25">
      <c r="A7" s="1" t="s">
        <v>29</v>
      </c>
      <c r="B7" s="1" t="s">
        <v>31</v>
      </c>
      <c r="C7" s="5" t="s">
        <v>30</v>
      </c>
      <c r="D7" s="5" t="s">
        <v>27</v>
      </c>
      <c r="E7" s="5"/>
      <c r="F7" s="5" t="s">
        <v>22</v>
      </c>
      <c r="G7" s="5"/>
      <c r="H7" s="1" t="s">
        <v>28</v>
      </c>
      <c r="I7" s="1">
        <f>340+15</f>
        <v>355</v>
      </c>
      <c r="J7" s="1">
        <f>0+2</f>
        <v>2</v>
      </c>
      <c r="K7" s="1">
        <f>5+0</f>
        <v>5</v>
      </c>
      <c r="L7" s="1">
        <f>21+4</f>
        <v>25</v>
      </c>
      <c r="M7" s="1">
        <f>12+1</f>
        <v>13</v>
      </c>
      <c r="N7" s="8">
        <f>SUM(J7:K7)</f>
        <v>7</v>
      </c>
      <c r="O7" s="1"/>
      <c r="P7" s="1"/>
      <c r="Q7" s="26">
        <f t="shared" si="2"/>
        <v>1.4084507042253521E-2</v>
      </c>
      <c r="R7" s="1"/>
    </row>
    <row r="8" spans="1:18" ht="25.5" x14ac:dyDescent="0.25">
      <c r="A8" s="9" t="s">
        <v>35</v>
      </c>
      <c r="B8" s="10" t="s">
        <v>51</v>
      </c>
      <c r="C8" s="11" t="s">
        <v>52</v>
      </c>
      <c r="D8" s="11" t="s">
        <v>27</v>
      </c>
      <c r="E8" s="11" t="s">
        <v>22</v>
      </c>
      <c r="F8" s="12"/>
      <c r="G8" s="12"/>
      <c r="H8" s="11" t="s">
        <v>36</v>
      </c>
      <c r="I8" s="11">
        <v>40</v>
      </c>
      <c r="J8" s="12">
        <v>1</v>
      </c>
      <c r="K8" s="12">
        <v>1</v>
      </c>
      <c r="L8" s="12">
        <v>2</v>
      </c>
      <c r="M8" s="12">
        <v>0</v>
      </c>
      <c r="N8" s="8">
        <f>SUM(J8:K8)</f>
        <v>2</v>
      </c>
      <c r="O8" s="1"/>
      <c r="P8" s="1"/>
      <c r="Q8" s="26">
        <f t="shared" si="2"/>
        <v>2.5000000000000001E-2</v>
      </c>
      <c r="R8" s="1"/>
    </row>
    <row r="9" spans="1:18" ht="25.5" x14ac:dyDescent="0.25">
      <c r="A9" s="9" t="s">
        <v>35</v>
      </c>
      <c r="B9" s="10" t="s">
        <v>37</v>
      </c>
      <c r="C9" s="11" t="s">
        <v>53</v>
      </c>
      <c r="D9" s="11" t="s">
        <v>27</v>
      </c>
      <c r="E9" s="11" t="s">
        <v>22</v>
      </c>
      <c r="F9" s="12"/>
      <c r="G9" s="12"/>
      <c r="H9" s="11" t="s">
        <v>38</v>
      </c>
      <c r="I9" s="11">
        <v>12</v>
      </c>
      <c r="J9" s="12">
        <v>4</v>
      </c>
      <c r="K9" s="12">
        <v>4</v>
      </c>
      <c r="L9" s="12">
        <v>4</v>
      </c>
      <c r="M9" s="12">
        <v>4</v>
      </c>
      <c r="N9" s="8">
        <f>SUM(J9:K9)</f>
        <v>8</v>
      </c>
      <c r="O9" s="1"/>
      <c r="P9" s="1"/>
      <c r="Q9" s="26">
        <f t="shared" si="2"/>
        <v>0.33333333333333331</v>
      </c>
      <c r="R9" s="1"/>
    </row>
    <row r="10" spans="1:18" ht="25.5" x14ac:dyDescent="0.25">
      <c r="A10" s="1" t="s">
        <v>39</v>
      </c>
      <c r="B10" s="1" t="s">
        <v>40</v>
      </c>
      <c r="C10" s="5" t="s">
        <v>61</v>
      </c>
      <c r="D10" s="5" t="s">
        <v>27</v>
      </c>
      <c r="E10" s="5"/>
      <c r="F10" s="5" t="s">
        <v>22</v>
      </c>
      <c r="G10" s="5"/>
      <c r="H10" s="1" t="s">
        <v>62</v>
      </c>
      <c r="I10" s="24">
        <v>7200000</v>
      </c>
      <c r="J10" s="24">
        <v>930167</v>
      </c>
      <c r="K10" s="24">
        <v>948370</v>
      </c>
      <c r="L10" s="24">
        <v>951964</v>
      </c>
      <c r="M10" s="24">
        <v>1008089</v>
      </c>
      <c r="N10" s="25">
        <f>SUM(J10:K10)</f>
        <v>1878537</v>
      </c>
      <c r="O10" s="1"/>
      <c r="P10" s="1"/>
      <c r="Q10" s="26">
        <f t="shared" si="2"/>
        <v>0.13171805555555555</v>
      </c>
      <c r="R10" s="1"/>
    </row>
    <row r="11" spans="1:18" ht="25.5" x14ac:dyDescent="0.25">
      <c r="A11" s="1" t="s">
        <v>19</v>
      </c>
      <c r="B11" s="1" t="s">
        <v>20</v>
      </c>
      <c r="C11" s="2"/>
      <c r="D11" s="1" t="s">
        <v>21</v>
      </c>
      <c r="E11" s="1" t="s">
        <v>22</v>
      </c>
      <c r="F11" s="2"/>
      <c r="G11" s="2"/>
      <c r="H11" s="3" t="s">
        <v>23</v>
      </c>
      <c r="I11" s="14">
        <f>90/100</f>
        <v>0.9</v>
      </c>
      <c r="J11" s="14">
        <f>2/2</f>
        <v>1</v>
      </c>
      <c r="K11" s="14">
        <f>1/1</f>
        <v>1</v>
      </c>
      <c r="L11" s="14">
        <f>3/3</f>
        <v>1</v>
      </c>
      <c r="M11" s="14">
        <f>4/4</f>
        <v>1</v>
      </c>
      <c r="N11" s="17">
        <f>(2+1)/(2+1)</f>
        <v>1</v>
      </c>
      <c r="O11" s="1"/>
      <c r="P11" s="1"/>
      <c r="Q11" s="26">
        <f t="shared" si="2"/>
        <v>1.1111111111111112</v>
      </c>
      <c r="R11" s="1"/>
    </row>
    <row r="12" spans="1:18" ht="24.75" customHeight="1" x14ac:dyDescent="0.25">
      <c r="A12" s="1" t="s">
        <v>19</v>
      </c>
      <c r="B12" s="1" t="s">
        <v>24</v>
      </c>
      <c r="C12" s="4"/>
      <c r="D12" s="1" t="s">
        <v>21</v>
      </c>
      <c r="E12" s="1" t="s">
        <v>22</v>
      </c>
      <c r="F12" s="2"/>
      <c r="G12" s="2"/>
      <c r="H12" s="1" t="s">
        <v>23</v>
      </c>
      <c r="I12" s="14">
        <f t="shared" ref="I12:I13" si="4">90/100</f>
        <v>0.9</v>
      </c>
      <c r="J12" s="14">
        <v>1</v>
      </c>
      <c r="K12" s="14">
        <v>1</v>
      </c>
      <c r="L12" s="14">
        <v>1</v>
      </c>
      <c r="M12" s="14">
        <v>1</v>
      </c>
      <c r="N12" s="28">
        <f>AVERAGE(J12:K12)</f>
        <v>1</v>
      </c>
      <c r="O12" s="1"/>
      <c r="P12" s="1"/>
      <c r="Q12" s="26">
        <f t="shared" si="2"/>
        <v>1.1111111111111112</v>
      </c>
      <c r="R12" s="1"/>
    </row>
    <row r="13" spans="1:18" ht="25.5" x14ac:dyDescent="0.25">
      <c r="A13" s="1" t="s">
        <v>41</v>
      </c>
      <c r="B13" s="1" t="s">
        <v>42</v>
      </c>
      <c r="C13" s="1"/>
      <c r="D13" s="1" t="s">
        <v>21</v>
      </c>
      <c r="E13" s="1" t="s">
        <v>22</v>
      </c>
      <c r="F13" s="1"/>
      <c r="G13" s="1"/>
      <c r="H13" s="1" t="s">
        <v>23</v>
      </c>
      <c r="I13" s="14">
        <f t="shared" si="4"/>
        <v>0.9</v>
      </c>
      <c r="J13" s="20">
        <f>46/48</f>
        <v>0.95833333333333337</v>
      </c>
      <c r="K13" s="20">
        <f>51/53</f>
        <v>0.96226415094339623</v>
      </c>
      <c r="L13" s="21">
        <f>96/97</f>
        <v>0.98969072164948457</v>
      </c>
      <c r="M13" s="14">
        <f>42/42</f>
        <v>1</v>
      </c>
      <c r="N13" s="22">
        <f>(46+51)/(48+53)</f>
        <v>0.96039603960396036</v>
      </c>
      <c r="O13" s="1"/>
      <c r="P13" s="1"/>
      <c r="Q13" s="26">
        <f t="shared" si="2"/>
        <v>1.0691823899371069</v>
      </c>
      <c r="R13" s="1"/>
    </row>
    <row r="14" spans="1:18" ht="25.5" x14ac:dyDescent="0.25">
      <c r="A14" s="15" t="s">
        <v>43</v>
      </c>
      <c r="B14" s="15" t="s">
        <v>44</v>
      </c>
      <c r="C14" s="15"/>
      <c r="D14" s="15" t="s">
        <v>27</v>
      </c>
      <c r="E14" s="15" t="s">
        <v>22</v>
      </c>
      <c r="F14" s="15"/>
      <c r="G14" s="15"/>
      <c r="H14" s="15" t="s">
        <v>23</v>
      </c>
      <c r="I14" s="16">
        <f>95/100</f>
        <v>0.95</v>
      </c>
      <c r="J14" s="16">
        <f>0/100</f>
        <v>0</v>
      </c>
      <c r="K14" s="16">
        <f t="shared" ref="K14:M14" si="5">0/100</f>
        <v>0</v>
      </c>
      <c r="L14" s="16">
        <f t="shared" si="5"/>
        <v>0</v>
      </c>
      <c r="M14" s="16">
        <f t="shared" si="5"/>
        <v>0</v>
      </c>
      <c r="N14" s="18">
        <f>AVERAGE(J14:K14)</f>
        <v>0</v>
      </c>
      <c r="O14" s="1"/>
      <c r="P14" s="1"/>
      <c r="Q14" s="26">
        <f t="shared" si="2"/>
        <v>0</v>
      </c>
      <c r="R14" s="1"/>
    </row>
    <row r="15" spans="1:18" ht="24.75" customHeight="1" x14ac:dyDescent="0.25">
      <c r="A15" s="15" t="s">
        <v>43</v>
      </c>
      <c r="B15" s="15" t="s">
        <v>54</v>
      </c>
      <c r="C15" s="15"/>
      <c r="D15" s="15" t="s">
        <v>21</v>
      </c>
      <c r="E15" s="15" t="s">
        <v>22</v>
      </c>
      <c r="F15" s="15"/>
      <c r="G15" s="15"/>
      <c r="H15" s="15" t="s">
        <v>23</v>
      </c>
      <c r="I15" s="16">
        <f>90/100</f>
        <v>0.9</v>
      </c>
      <c r="J15" s="16">
        <f>9/9</f>
        <v>1</v>
      </c>
      <c r="K15" s="16">
        <f>5/6</f>
        <v>0.83333333333333337</v>
      </c>
      <c r="L15" s="16">
        <f>4/4</f>
        <v>1</v>
      </c>
      <c r="M15" s="15">
        <v>0</v>
      </c>
      <c r="N15" s="17">
        <f>(9+5)/(9+6)</f>
        <v>0.93333333333333335</v>
      </c>
      <c r="P15" s="1"/>
      <c r="Q15" s="26">
        <f t="shared" si="2"/>
        <v>0.92592592592592593</v>
      </c>
      <c r="R15" s="1"/>
    </row>
    <row r="16" spans="1:18" ht="24" customHeight="1" x14ac:dyDescent="0.25">
      <c r="A16" s="15" t="s">
        <v>43</v>
      </c>
      <c r="B16" s="15" t="s">
        <v>55</v>
      </c>
      <c r="C16" s="15"/>
      <c r="D16" s="15" t="s">
        <v>21</v>
      </c>
      <c r="E16" s="15" t="s">
        <v>22</v>
      </c>
      <c r="F16" s="15"/>
      <c r="G16" s="15"/>
      <c r="H16" s="15" t="s">
        <v>23</v>
      </c>
      <c r="I16" s="16">
        <f>95/100</f>
        <v>0.95</v>
      </c>
      <c r="J16" s="16">
        <f>2/1</f>
        <v>2</v>
      </c>
      <c r="K16" s="16">
        <f>0/1</f>
        <v>0</v>
      </c>
      <c r="L16" s="16">
        <f>4/4</f>
        <v>1</v>
      </c>
      <c r="M16" s="16">
        <v>0</v>
      </c>
      <c r="N16" s="18">
        <f>(2+0)/(1+1)</f>
        <v>1</v>
      </c>
      <c r="O16" s="1"/>
      <c r="P16" s="1"/>
      <c r="Q16" s="26">
        <f t="shared" si="2"/>
        <v>0</v>
      </c>
      <c r="R16" s="1"/>
    </row>
    <row r="17" spans="1:18" ht="24" customHeight="1" x14ac:dyDescent="0.25">
      <c r="A17" s="15" t="s">
        <v>56</v>
      </c>
      <c r="B17" s="15" t="s">
        <v>57</v>
      </c>
      <c r="C17" s="15"/>
      <c r="D17" s="15" t="s">
        <v>21</v>
      </c>
      <c r="E17" s="15" t="s">
        <v>22</v>
      </c>
      <c r="F17" s="15"/>
      <c r="G17" s="15"/>
      <c r="H17" s="15" t="s">
        <v>23</v>
      </c>
      <c r="I17" s="16">
        <f>85/100</f>
        <v>0.85</v>
      </c>
      <c r="J17" s="27">
        <v>1</v>
      </c>
      <c r="K17" s="27">
        <v>1</v>
      </c>
      <c r="L17" s="27">
        <v>1</v>
      </c>
      <c r="M17" s="27">
        <v>1</v>
      </c>
      <c r="N17" s="18">
        <f>33/33</f>
        <v>1</v>
      </c>
      <c r="O17" s="1"/>
      <c r="P17" s="1"/>
      <c r="Q17" s="26">
        <f t="shared" si="2"/>
        <v>1.1764705882352942</v>
      </c>
      <c r="R17" s="1"/>
    </row>
    <row r="18" spans="1:18" ht="25.5" x14ac:dyDescent="0.25">
      <c r="A18" s="15" t="s">
        <v>56</v>
      </c>
      <c r="B18" s="15" t="s">
        <v>58</v>
      </c>
      <c r="C18" s="15"/>
      <c r="D18" s="15" t="s">
        <v>21</v>
      </c>
      <c r="E18" s="15" t="s">
        <v>22</v>
      </c>
      <c r="F18" s="15"/>
      <c r="G18" s="15"/>
      <c r="H18" s="15" t="s">
        <v>23</v>
      </c>
      <c r="I18" s="16">
        <f>90/100</f>
        <v>0.9</v>
      </c>
      <c r="J18" s="27">
        <v>1</v>
      </c>
      <c r="K18" s="27">
        <v>1</v>
      </c>
      <c r="L18" s="27">
        <v>1</v>
      </c>
      <c r="M18" s="27">
        <v>1</v>
      </c>
      <c r="N18" s="18">
        <f>46/46</f>
        <v>1</v>
      </c>
      <c r="O18" s="1"/>
      <c r="P18" s="1"/>
      <c r="Q18" s="26">
        <f t="shared" si="2"/>
        <v>1.1111111111111112</v>
      </c>
      <c r="R18" s="1"/>
    </row>
    <row r="19" spans="1:18" ht="25.5" x14ac:dyDescent="0.25">
      <c r="A19" s="1" t="s">
        <v>45</v>
      </c>
      <c r="B19" s="1" t="s">
        <v>46</v>
      </c>
      <c r="C19" s="1" t="s">
        <v>49</v>
      </c>
      <c r="D19" s="1" t="s">
        <v>21</v>
      </c>
      <c r="E19" s="1" t="s">
        <v>22</v>
      </c>
      <c r="F19" s="1"/>
      <c r="G19" s="1"/>
      <c r="H19" s="1" t="s">
        <v>50</v>
      </c>
      <c r="I19" s="1">
        <v>12</v>
      </c>
      <c r="J19" s="1">
        <v>1</v>
      </c>
      <c r="K19" s="1">
        <v>1</v>
      </c>
      <c r="L19" s="1">
        <v>1</v>
      </c>
      <c r="M19" s="1">
        <v>1</v>
      </c>
      <c r="N19" s="8">
        <f>SUM(J19:K19)</f>
        <v>2</v>
      </c>
      <c r="O19" s="1"/>
      <c r="P19" s="1"/>
      <c r="Q19" s="26">
        <f t="shared" si="2"/>
        <v>8.3333333333333329E-2</v>
      </c>
      <c r="R19" s="1"/>
    </row>
  </sheetData>
  <mergeCells count="8">
    <mergeCell ref="C1:R1"/>
    <mergeCell ref="A2:C2"/>
    <mergeCell ref="D2:D3"/>
    <mergeCell ref="E2:G2"/>
    <mergeCell ref="H2:H3"/>
    <mergeCell ref="I2:N2"/>
    <mergeCell ref="O2:P2"/>
    <mergeCell ref="Q2:R2"/>
  </mergeCells>
  <pageMargins left="0.23622047244094491" right="0.23622047244094491" top="0.74803149606299213" bottom="0.74803149606299213" header="0.31496062992125984" footer="0.31496062992125984"/>
  <pageSetup scale="83" orientation="landscape" r:id="rId1"/>
  <headerFooter>
    <oddHeader>&amp;RIndicadores de resultados 2017</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0"/>
  <sheetViews>
    <sheetView view="pageLayout" topLeftCell="A2" zoomScale="115" zoomScaleNormal="115" zoomScaleSheetLayoutView="100" zoomScalePageLayoutView="115" workbookViewId="0">
      <selection activeCell="A2" sqref="A2:C2"/>
    </sheetView>
  </sheetViews>
  <sheetFormatPr baseColWidth="10" defaultRowHeight="15" x14ac:dyDescent="0.25"/>
  <cols>
    <col min="1" max="1" width="8.7109375" bestFit="1" customWidth="1"/>
    <col min="2" max="2" width="17.28515625" customWidth="1"/>
    <col min="3" max="3" width="30" customWidth="1"/>
    <col min="4" max="4" width="7" customWidth="1"/>
    <col min="5" max="7" width="2.5703125" bestFit="1" customWidth="1"/>
    <col min="8" max="8" width="9.85546875" customWidth="1"/>
    <col min="9" max="9" width="9.140625" customWidth="1"/>
    <col min="10" max="11" width="7.140625" hidden="1" customWidth="1"/>
    <col min="12" max="12" width="7.140625" customWidth="1"/>
    <col min="13" max="13" width="7.140625" hidden="1" customWidth="1"/>
    <col min="14" max="14" width="8.5703125" bestFit="1" customWidth="1"/>
    <col min="15" max="15" width="8.28515625" bestFit="1" customWidth="1"/>
    <col min="16" max="17" width="8.5703125" customWidth="1"/>
    <col min="18" max="18" width="9" customWidth="1"/>
  </cols>
  <sheetData>
    <row r="1" spans="1:18" ht="74.25" customHeight="1" x14ac:dyDescent="0.25">
      <c r="C1" s="103" t="s">
        <v>47</v>
      </c>
      <c r="D1" s="103"/>
      <c r="E1" s="103"/>
      <c r="F1" s="103"/>
      <c r="G1" s="103"/>
      <c r="H1" s="103"/>
      <c r="I1" s="103"/>
      <c r="J1" s="103"/>
      <c r="K1" s="103"/>
      <c r="L1" s="103"/>
      <c r="M1" s="103"/>
      <c r="N1" s="103"/>
      <c r="O1" s="103"/>
      <c r="P1" s="103"/>
      <c r="Q1" s="103"/>
      <c r="R1" s="103"/>
    </row>
    <row r="2" spans="1:18" ht="22.5" customHeight="1" x14ac:dyDescent="0.25">
      <c r="A2" s="104" t="s">
        <v>3</v>
      </c>
      <c r="B2" s="104"/>
      <c r="C2" s="104"/>
      <c r="D2" s="104" t="s">
        <v>4</v>
      </c>
      <c r="E2" s="105" t="s">
        <v>5</v>
      </c>
      <c r="F2" s="105"/>
      <c r="G2" s="105"/>
      <c r="H2" s="104" t="s">
        <v>6</v>
      </c>
      <c r="I2" s="104" t="s">
        <v>7</v>
      </c>
      <c r="J2" s="104"/>
      <c r="K2" s="104"/>
      <c r="L2" s="104"/>
      <c r="M2" s="104"/>
      <c r="N2" s="104"/>
      <c r="O2" s="104" t="s">
        <v>60</v>
      </c>
      <c r="P2" s="104"/>
      <c r="Q2" s="104" t="s">
        <v>8</v>
      </c>
      <c r="R2" s="104"/>
    </row>
    <row r="3" spans="1:18" ht="63.75" x14ac:dyDescent="0.25">
      <c r="A3" s="23" t="s">
        <v>9</v>
      </c>
      <c r="B3" s="23" t="s">
        <v>10</v>
      </c>
      <c r="C3" s="23" t="s">
        <v>11</v>
      </c>
      <c r="D3" s="104"/>
      <c r="E3" s="6" t="s">
        <v>0</v>
      </c>
      <c r="F3" s="6" t="s">
        <v>1</v>
      </c>
      <c r="G3" s="6" t="s">
        <v>2</v>
      </c>
      <c r="H3" s="104"/>
      <c r="I3" s="23" t="s">
        <v>63</v>
      </c>
      <c r="J3" s="23" t="s">
        <v>15</v>
      </c>
      <c r="K3" s="23" t="s">
        <v>16</v>
      </c>
      <c r="L3" s="23" t="s">
        <v>17</v>
      </c>
      <c r="M3" s="23" t="s">
        <v>18</v>
      </c>
      <c r="N3" s="23" t="s">
        <v>59</v>
      </c>
      <c r="O3" s="23" t="s">
        <v>12</v>
      </c>
      <c r="P3" s="23" t="s">
        <v>13</v>
      </c>
      <c r="Q3" s="23" t="s">
        <v>48</v>
      </c>
      <c r="R3" s="23" t="s">
        <v>14</v>
      </c>
    </row>
    <row r="4" spans="1:18" ht="24" customHeight="1" x14ac:dyDescent="0.25">
      <c r="A4" s="1" t="s">
        <v>32</v>
      </c>
      <c r="B4" s="5" t="s">
        <v>33</v>
      </c>
      <c r="C4" s="7"/>
      <c r="D4" s="1" t="s">
        <v>27</v>
      </c>
      <c r="E4" s="1" t="s">
        <v>22</v>
      </c>
      <c r="F4" s="1"/>
      <c r="G4" s="1"/>
      <c r="H4" s="1" t="s">
        <v>23</v>
      </c>
      <c r="I4" s="14">
        <f>20/20</f>
        <v>1</v>
      </c>
      <c r="J4" s="14">
        <f>0/20</f>
        <v>0</v>
      </c>
      <c r="K4" s="14">
        <f t="shared" ref="K4:N4" si="0">0/20</f>
        <v>0</v>
      </c>
      <c r="L4" s="14">
        <f t="shared" si="0"/>
        <v>0</v>
      </c>
      <c r="M4" s="14">
        <f t="shared" si="0"/>
        <v>0</v>
      </c>
      <c r="N4" s="17">
        <f t="shared" si="0"/>
        <v>0</v>
      </c>
      <c r="O4" s="1"/>
      <c r="P4" s="1"/>
      <c r="Q4" s="26">
        <f>L4/I4</f>
        <v>0</v>
      </c>
      <c r="R4" s="1"/>
    </row>
    <row r="5" spans="1:18" ht="25.5" x14ac:dyDescent="0.25">
      <c r="A5" s="1" t="s">
        <v>32</v>
      </c>
      <c r="B5" s="5" t="s">
        <v>34</v>
      </c>
      <c r="C5" s="7"/>
      <c r="D5" s="1" t="s">
        <v>21</v>
      </c>
      <c r="E5" s="1"/>
      <c r="F5" s="1"/>
      <c r="G5" s="1" t="s">
        <v>22</v>
      </c>
      <c r="H5" s="1" t="s">
        <v>23</v>
      </c>
      <c r="I5" s="14">
        <f>37112/(9278*5)</f>
        <v>0.8</v>
      </c>
      <c r="J5" s="14">
        <f>0/46390</f>
        <v>0</v>
      </c>
      <c r="K5" s="14">
        <f t="shared" ref="K5:N5" si="1">0/46390</f>
        <v>0</v>
      </c>
      <c r="L5" s="14">
        <f t="shared" si="1"/>
        <v>0</v>
      </c>
      <c r="M5" s="14">
        <f t="shared" si="1"/>
        <v>0</v>
      </c>
      <c r="N5" s="17">
        <f t="shared" si="1"/>
        <v>0</v>
      </c>
      <c r="O5" s="1"/>
      <c r="P5" s="1"/>
      <c r="Q5" s="26">
        <f t="shared" ref="Q5:Q19" si="2">L5/I5</f>
        <v>0</v>
      </c>
      <c r="R5" s="1"/>
    </row>
    <row r="6" spans="1:18" ht="24" customHeight="1" x14ac:dyDescent="0.25">
      <c r="A6" s="1" t="s">
        <v>25</v>
      </c>
      <c r="B6" s="1" t="s">
        <v>26</v>
      </c>
      <c r="C6" s="4"/>
      <c r="D6" s="1" t="s">
        <v>21</v>
      </c>
      <c r="E6" s="1" t="s">
        <v>22</v>
      </c>
      <c r="F6" s="1"/>
      <c r="G6" s="1"/>
      <c r="H6" s="1" t="s">
        <v>23</v>
      </c>
      <c r="I6" s="14">
        <f>168/168</f>
        <v>1</v>
      </c>
      <c r="J6" s="14">
        <f>0/168</f>
        <v>0</v>
      </c>
      <c r="K6" s="14">
        <f t="shared" ref="K6:N6" si="3">0/168</f>
        <v>0</v>
      </c>
      <c r="L6" s="14">
        <f t="shared" si="3"/>
        <v>0</v>
      </c>
      <c r="M6" s="14">
        <f t="shared" si="3"/>
        <v>0</v>
      </c>
      <c r="N6" s="17">
        <f t="shared" si="3"/>
        <v>0</v>
      </c>
      <c r="O6" s="4"/>
      <c r="P6" s="4"/>
      <c r="Q6" s="26">
        <f t="shared" si="2"/>
        <v>0</v>
      </c>
      <c r="R6" s="4"/>
    </row>
    <row r="7" spans="1:18" ht="38.25" x14ac:dyDescent="0.25">
      <c r="A7" s="1" t="s">
        <v>29</v>
      </c>
      <c r="B7" s="1" t="s">
        <v>31</v>
      </c>
      <c r="C7" s="5" t="s">
        <v>30</v>
      </c>
      <c r="D7" s="5" t="s">
        <v>27</v>
      </c>
      <c r="E7" s="5"/>
      <c r="F7" s="5" t="s">
        <v>22</v>
      </c>
      <c r="G7" s="5"/>
      <c r="H7" s="1" t="s">
        <v>28</v>
      </c>
      <c r="I7" s="1">
        <f>340+15</f>
        <v>355</v>
      </c>
      <c r="J7" s="1">
        <f>0+2</f>
        <v>2</v>
      </c>
      <c r="K7" s="1">
        <f>5+0</f>
        <v>5</v>
      </c>
      <c r="L7" s="1">
        <f>21+4</f>
        <v>25</v>
      </c>
      <c r="M7" s="1">
        <f>12+1</f>
        <v>13</v>
      </c>
      <c r="N7" s="8">
        <f>SUM(J7:L7)</f>
        <v>32</v>
      </c>
      <c r="O7" s="1"/>
      <c r="P7" s="1"/>
      <c r="Q7" s="26">
        <f t="shared" si="2"/>
        <v>7.0422535211267609E-2</v>
      </c>
      <c r="R7" s="1"/>
    </row>
    <row r="8" spans="1:18" ht="25.5" x14ac:dyDescent="0.25">
      <c r="A8" s="9" t="s">
        <v>35</v>
      </c>
      <c r="B8" s="10" t="s">
        <v>51</v>
      </c>
      <c r="C8" s="11" t="s">
        <v>52</v>
      </c>
      <c r="D8" s="11" t="s">
        <v>27</v>
      </c>
      <c r="E8" s="11" t="s">
        <v>22</v>
      </c>
      <c r="F8" s="12"/>
      <c r="G8" s="12"/>
      <c r="H8" s="11" t="s">
        <v>36</v>
      </c>
      <c r="I8" s="11">
        <v>40</v>
      </c>
      <c r="J8" s="12">
        <v>1</v>
      </c>
      <c r="K8" s="12">
        <v>1</v>
      </c>
      <c r="L8" s="12">
        <v>2</v>
      </c>
      <c r="M8" s="12">
        <v>0</v>
      </c>
      <c r="N8" s="8">
        <f>SUM(J8:L8)</f>
        <v>4</v>
      </c>
      <c r="O8" s="1"/>
      <c r="P8" s="1"/>
      <c r="Q8" s="26">
        <f t="shared" si="2"/>
        <v>0.05</v>
      </c>
      <c r="R8" s="1"/>
    </row>
    <row r="9" spans="1:18" ht="25.5" x14ac:dyDescent="0.25">
      <c r="A9" s="9" t="s">
        <v>35</v>
      </c>
      <c r="B9" s="10" t="s">
        <v>37</v>
      </c>
      <c r="C9" s="11" t="s">
        <v>53</v>
      </c>
      <c r="D9" s="11" t="s">
        <v>27</v>
      </c>
      <c r="E9" s="11" t="s">
        <v>22</v>
      </c>
      <c r="F9" s="12"/>
      <c r="G9" s="12"/>
      <c r="H9" s="11" t="s">
        <v>38</v>
      </c>
      <c r="I9" s="11">
        <v>12</v>
      </c>
      <c r="J9" s="12">
        <v>4</v>
      </c>
      <c r="K9" s="12">
        <v>4</v>
      </c>
      <c r="L9" s="12">
        <v>4</v>
      </c>
      <c r="M9" s="12">
        <v>4</v>
      </c>
      <c r="N9" s="8">
        <f>SUM(J9:L9)</f>
        <v>12</v>
      </c>
      <c r="O9" s="1"/>
      <c r="P9" s="1"/>
      <c r="Q9" s="26">
        <f t="shared" si="2"/>
        <v>0.33333333333333331</v>
      </c>
      <c r="R9" s="1"/>
    </row>
    <row r="10" spans="1:18" ht="25.5" x14ac:dyDescent="0.25">
      <c r="A10" s="1" t="s">
        <v>39</v>
      </c>
      <c r="B10" s="1" t="s">
        <v>40</v>
      </c>
      <c r="C10" s="5" t="s">
        <v>61</v>
      </c>
      <c r="D10" s="5" t="s">
        <v>27</v>
      </c>
      <c r="E10" s="5"/>
      <c r="F10" s="5" t="s">
        <v>22</v>
      </c>
      <c r="G10" s="5"/>
      <c r="H10" s="1" t="s">
        <v>62</v>
      </c>
      <c r="I10" s="24">
        <v>7200000</v>
      </c>
      <c r="J10" s="24">
        <v>930167</v>
      </c>
      <c r="K10" s="24">
        <v>948370</v>
      </c>
      <c r="L10" s="24">
        <v>951964</v>
      </c>
      <c r="M10" s="24">
        <v>1008089</v>
      </c>
      <c r="N10" s="25">
        <f>SUM(J10:L10)</f>
        <v>2830501</v>
      </c>
      <c r="O10" s="1"/>
      <c r="P10" s="1"/>
      <c r="Q10" s="26">
        <f t="shared" si="2"/>
        <v>0.13221722222222224</v>
      </c>
      <c r="R10" s="1"/>
    </row>
    <row r="11" spans="1:18" ht="25.5" x14ac:dyDescent="0.25">
      <c r="A11" s="1" t="s">
        <v>19</v>
      </c>
      <c r="B11" s="1" t="s">
        <v>20</v>
      </c>
      <c r="C11" s="2"/>
      <c r="D11" s="1" t="s">
        <v>21</v>
      </c>
      <c r="E11" s="1" t="s">
        <v>22</v>
      </c>
      <c r="F11" s="2"/>
      <c r="G11" s="2"/>
      <c r="H11" s="3" t="s">
        <v>23</v>
      </c>
      <c r="I11" s="14">
        <f>90/100</f>
        <v>0.9</v>
      </c>
      <c r="J11" s="14">
        <f>2/2</f>
        <v>1</v>
      </c>
      <c r="K11" s="14">
        <f>1/1</f>
        <v>1</v>
      </c>
      <c r="L11" s="14">
        <f>3/3</f>
        <v>1</v>
      </c>
      <c r="M11" s="14">
        <f>4/4</f>
        <v>1</v>
      </c>
      <c r="N11" s="17">
        <f>(2+1+3)/(2+1+3)</f>
        <v>1</v>
      </c>
      <c r="O11" s="1"/>
      <c r="P11" s="1"/>
      <c r="Q11" s="26">
        <f t="shared" si="2"/>
        <v>1.1111111111111112</v>
      </c>
      <c r="R11" s="1"/>
    </row>
    <row r="12" spans="1:18" ht="24.75" customHeight="1" x14ac:dyDescent="0.25">
      <c r="A12" s="1" t="s">
        <v>19</v>
      </c>
      <c r="B12" s="1" t="s">
        <v>24</v>
      </c>
      <c r="C12" s="4"/>
      <c r="D12" s="1" t="s">
        <v>21</v>
      </c>
      <c r="E12" s="1" t="s">
        <v>22</v>
      </c>
      <c r="F12" s="2"/>
      <c r="G12" s="2"/>
      <c r="H12" s="1" t="s">
        <v>23</v>
      </c>
      <c r="I12" s="14">
        <f t="shared" ref="I12:I13" si="4">90/100</f>
        <v>0.9</v>
      </c>
      <c r="J12" s="14">
        <v>1</v>
      </c>
      <c r="K12" s="14">
        <v>1</v>
      </c>
      <c r="L12" s="14">
        <v>1</v>
      </c>
      <c r="M12" s="14">
        <v>1</v>
      </c>
      <c r="N12" s="17">
        <f>AVERAGE(J12:M12)</f>
        <v>1</v>
      </c>
      <c r="O12" s="1"/>
      <c r="P12" s="1"/>
      <c r="Q12" s="26">
        <f t="shared" si="2"/>
        <v>1.1111111111111112</v>
      </c>
      <c r="R12" s="1"/>
    </row>
    <row r="13" spans="1:18" ht="25.5" x14ac:dyDescent="0.25">
      <c r="A13" s="1" t="s">
        <v>41</v>
      </c>
      <c r="B13" s="1" t="s">
        <v>42</v>
      </c>
      <c r="C13" s="1"/>
      <c r="D13" s="1" t="s">
        <v>21</v>
      </c>
      <c r="E13" s="1" t="s">
        <v>22</v>
      </c>
      <c r="F13" s="1"/>
      <c r="G13" s="1"/>
      <c r="H13" s="1" t="s">
        <v>23</v>
      </c>
      <c r="I13" s="14">
        <f t="shared" si="4"/>
        <v>0.9</v>
      </c>
      <c r="J13" s="20">
        <f>46/48</f>
        <v>0.95833333333333337</v>
      </c>
      <c r="K13" s="20">
        <f>51/53</f>
        <v>0.96226415094339623</v>
      </c>
      <c r="L13" s="21">
        <f>96/97</f>
        <v>0.98969072164948457</v>
      </c>
      <c r="M13" s="14">
        <f>42/42</f>
        <v>1</v>
      </c>
      <c r="N13" s="22">
        <f>(46+51+96)/(48+53+97)</f>
        <v>0.9747474747474747</v>
      </c>
      <c r="O13" s="1"/>
      <c r="P13" s="1"/>
      <c r="Q13" s="26">
        <f t="shared" si="2"/>
        <v>1.0996563573883162</v>
      </c>
      <c r="R13" s="1"/>
    </row>
    <row r="14" spans="1:18" ht="25.5" x14ac:dyDescent="0.25">
      <c r="A14" s="15" t="s">
        <v>43</v>
      </c>
      <c r="B14" s="15" t="s">
        <v>44</v>
      </c>
      <c r="C14" s="15"/>
      <c r="D14" s="15" t="s">
        <v>27</v>
      </c>
      <c r="E14" s="15" t="s">
        <v>22</v>
      </c>
      <c r="F14" s="15"/>
      <c r="G14" s="15"/>
      <c r="H14" s="15" t="s">
        <v>23</v>
      </c>
      <c r="I14" s="16">
        <f>95/100</f>
        <v>0.95</v>
      </c>
      <c r="J14" s="16">
        <f>0/100</f>
        <v>0</v>
      </c>
      <c r="K14" s="16">
        <f t="shared" ref="K14:M14" si="5">0/100</f>
        <v>0</v>
      </c>
      <c r="L14" s="16">
        <f t="shared" si="5"/>
        <v>0</v>
      </c>
      <c r="M14" s="16">
        <f t="shared" si="5"/>
        <v>0</v>
      </c>
      <c r="N14" s="18">
        <f t="shared" ref="N14" si="6">AVERAGE(J14:M14)</f>
        <v>0</v>
      </c>
      <c r="O14" s="1"/>
      <c r="P14" s="1"/>
      <c r="Q14" s="26">
        <f t="shared" si="2"/>
        <v>0</v>
      </c>
      <c r="R14" s="1"/>
    </row>
    <row r="15" spans="1:18" ht="24.75" customHeight="1" x14ac:dyDescent="0.25">
      <c r="A15" s="15" t="s">
        <v>43</v>
      </c>
      <c r="B15" s="15" t="s">
        <v>54</v>
      </c>
      <c r="C15" s="15"/>
      <c r="D15" s="15" t="s">
        <v>21</v>
      </c>
      <c r="E15" s="15" t="s">
        <v>22</v>
      </c>
      <c r="F15" s="15"/>
      <c r="G15" s="15"/>
      <c r="H15" s="15" t="s">
        <v>23</v>
      </c>
      <c r="I15" s="16">
        <f>90/100</f>
        <v>0.9</v>
      </c>
      <c r="J15" s="16">
        <f>9/9</f>
        <v>1</v>
      </c>
      <c r="K15" s="16">
        <f>5/6</f>
        <v>0.83333333333333337</v>
      </c>
      <c r="L15" s="16">
        <f>4/4</f>
        <v>1</v>
      </c>
      <c r="M15" s="15">
        <v>0</v>
      </c>
      <c r="N15" s="17">
        <f>(9+5+4)/(9+6+4)</f>
        <v>0.94736842105263153</v>
      </c>
      <c r="P15" s="1"/>
      <c r="Q15" s="26">
        <f t="shared" si="2"/>
        <v>1.1111111111111112</v>
      </c>
      <c r="R15" s="1"/>
    </row>
    <row r="16" spans="1:18" ht="24" customHeight="1" x14ac:dyDescent="0.25">
      <c r="A16" s="15" t="s">
        <v>43</v>
      </c>
      <c r="B16" s="15" t="s">
        <v>55</v>
      </c>
      <c r="C16" s="15"/>
      <c r="D16" s="15" t="s">
        <v>21</v>
      </c>
      <c r="E16" s="15" t="s">
        <v>22</v>
      </c>
      <c r="F16" s="15"/>
      <c r="G16" s="15"/>
      <c r="H16" s="15" t="s">
        <v>23</v>
      </c>
      <c r="I16" s="16">
        <f>95/100</f>
        <v>0.95</v>
      </c>
      <c r="J16" s="16">
        <f>2/1</f>
        <v>2</v>
      </c>
      <c r="K16" s="16">
        <f>0/1</f>
        <v>0</v>
      </c>
      <c r="L16" s="16">
        <f>4/4</f>
        <v>1</v>
      </c>
      <c r="M16" s="16">
        <v>0</v>
      </c>
      <c r="N16" s="18">
        <f>(2+0+4)/(1+1+4)</f>
        <v>1</v>
      </c>
      <c r="O16" s="1"/>
      <c r="P16" s="1"/>
      <c r="Q16" s="26">
        <f t="shared" si="2"/>
        <v>1.0526315789473684</v>
      </c>
      <c r="R16" s="1"/>
    </row>
    <row r="17" spans="1:18" ht="24" customHeight="1" x14ac:dyDescent="0.25">
      <c r="A17" s="15" t="s">
        <v>56</v>
      </c>
      <c r="B17" s="15" t="s">
        <v>57</v>
      </c>
      <c r="C17" s="15"/>
      <c r="D17" s="15" t="s">
        <v>21</v>
      </c>
      <c r="E17" s="15" t="s">
        <v>22</v>
      </c>
      <c r="F17" s="15"/>
      <c r="G17" s="15"/>
      <c r="H17" s="15" t="s">
        <v>23</v>
      </c>
      <c r="I17" s="16">
        <f>85/100</f>
        <v>0.85</v>
      </c>
      <c r="J17" s="27">
        <v>1</v>
      </c>
      <c r="K17" s="27">
        <v>1</v>
      </c>
      <c r="L17" s="27">
        <v>1</v>
      </c>
      <c r="M17" s="19">
        <v>100</v>
      </c>
      <c r="N17" s="18">
        <f>33/33</f>
        <v>1</v>
      </c>
      <c r="O17" s="1"/>
      <c r="P17" s="1"/>
      <c r="Q17" s="26">
        <f t="shared" si="2"/>
        <v>1.1764705882352942</v>
      </c>
      <c r="R17" s="1"/>
    </row>
    <row r="18" spans="1:18" ht="25.5" x14ac:dyDescent="0.25">
      <c r="A18" s="15" t="s">
        <v>56</v>
      </c>
      <c r="B18" s="15" t="s">
        <v>58</v>
      </c>
      <c r="C18" s="15"/>
      <c r="D18" s="15" t="s">
        <v>21</v>
      </c>
      <c r="E18" s="15" t="s">
        <v>22</v>
      </c>
      <c r="F18" s="15"/>
      <c r="G18" s="15"/>
      <c r="H18" s="15" t="s">
        <v>23</v>
      </c>
      <c r="I18" s="16">
        <f>90/100</f>
        <v>0.9</v>
      </c>
      <c r="J18" s="27">
        <v>1</v>
      </c>
      <c r="K18" s="27">
        <v>1</v>
      </c>
      <c r="L18" s="27">
        <v>1</v>
      </c>
      <c r="M18" s="19">
        <v>100</v>
      </c>
      <c r="N18" s="18">
        <f>46/46</f>
        <v>1</v>
      </c>
      <c r="O18" s="1"/>
      <c r="P18" s="1"/>
      <c r="Q18" s="26">
        <f t="shared" si="2"/>
        <v>1.1111111111111112</v>
      </c>
      <c r="R18" s="1"/>
    </row>
    <row r="19" spans="1:18" ht="25.5" x14ac:dyDescent="0.25">
      <c r="A19" s="1" t="s">
        <v>45</v>
      </c>
      <c r="B19" s="1" t="s">
        <v>46</v>
      </c>
      <c r="C19" s="1" t="s">
        <v>49</v>
      </c>
      <c r="D19" s="1" t="s">
        <v>21</v>
      </c>
      <c r="E19" s="1" t="s">
        <v>22</v>
      </c>
      <c r="F19" s="1"/>
      <c r="G19" s="1"/>
      <c r="H19" s="1" t="s">
        <v>50</v>
      </c>
      <c r="I19" s="1">
        <v>12</v>
      </c>
      <c r="J19" s="1">
        <v>1</v>
      </c>
      <c r="K19" s="1">
        <v>1</v>
      </c>
      <c r="L19" s="1">
        <v>1</v>
      </c>
      <c r="M19" s="1">
        <v>1</v>
      </c>
      <c r="N19" s="8">
        <f>SUM(J19:L19)</f>
        <v>3</v>
      </c>
      <c r="O19" s="1"/>
      <c r="P19" s="1"/>
      <c r="Q19" s="26">
        <f t="shared" si="2"/>
        <v>8.3333333333333329E-2</v>
      </c>
      <c r="R19" s="1"/>
    </row>
    <row r="20" spans="1:18" x14ac:dyDescent="0.25">
      <c r="J20" s="13"/>
      <c r="K20" s="13"/>
      <c r="L20" s="13"/>
      <c r="M20" s="13"/>
    </row>
  </sheetData>
  <mergeCells count="8">
    <mergeCell ref="C1:R1"/>
    <mergeCell ref="A2:C2"/>
    <mergeCell ref="D2:D3"/>
    <mergeCell ref="E2:G2"/>
    <mergeCell ref="H2:H3"/>
    <mergeCell ref="I2:N2"/>
    <mergeCell ref="O2:P2"/>
    <mergeCell ref="Q2:R2"/>
  </mergeCells>
  <pageMargins left="0.23622047244094491" right="0.23622047244094491" top="0.74803149606299213" bottom="0.74803149606299213" header="0.31496062992125984" footer="0.31496062992125984"/>
  <pageSetup scale="83" orientation="landscape" r:id="rId1"/>
  <headerFooter>
    <oddHeader>&amp;RIndicadores de resultados 2017</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0"/>
  <sheetViews>
    <sheetView zoomScale="115" zoomScaleNormal="115" zoomScaleSheetLayoutView="100" zoomScalePageLayoutView="115" workbookViewId="0">
      <pane ySplit="3" topLeftCell="A4" activePane="bottomLeft" state="frozen"/>
      <selection activeCell="A2" sqref="A2:C2"/>
      <selection pane="bottomLeft" activeCell="A2" sqref="A2:C2"/>
    </sheetView>
  </sheetViews>
  <sheetFormatPr baseColWidth="10" defaultRowHeight="15" x14ac:dyDescent="0.25"/>
  <cols>
    <col min="1" max="1" width="8.7109375" bestFit="1" customWidth="1"/>
    <col min="2" max="2" width="17.28515625" customWidth="1"/>
    <col min="3" max="3" width="30" customWidth="1"/>
    <col min="4" max="4" width="7" customWidth="1"/>
    <col min="5" max="7" width="2.5703125" bestFit="1" customWidth="1"/>
    <col min="8" max="8" width="9.85546875" customWidth="1"/>
    <col min="9" max="9" width="9.140625" customWidth="1"/>
    <col min="10" max="13" width="7.140625" customWidth="1"/>
    <col min="14" max="14" width="8.5703125" bestFit="1" customWidth="1"/>
    <col min="15" max="15" width="8.28515625" bestFit="1" customWidth="1"/>
    <col min="16" max="17" width="8.5703125" customWidth="1"/>
    <col min="18" max="18" width="9" customWidth="1"/>
  </cols>
  <sheetData>
    <row r="1" spans="1:18" ht="74.25" customHeight="1" x14ac:dyDescent="0.25">
      <c r="C1" s="103" t="s">
        <v>47</v>
      </c>
      <c r="D1" s="103"/>
      <c r="E1" s="103"/>
      <c r="F1" s="103"/>
      <c r="G1" s="103"/>
      <c r="H1" s="103"/>
      <c r="I1" s="103"/>
      <c r="J1" s="103"/>
      <c r="K1" s="103"/>
      <c r="L1" s="103"/>
      <c r="M1" s="103"/>
      <c r="N1" s="103"/>
      <c r="O1" s="103"/>
      <c r="P1" s="103"/>
      <c r="Q1" s="103"/>
      <c r="R1" s="103"/>
    </row>
    <row r="2" spans="1:18" ht="22.5" customHeight="1" x14ac:dyDescent="0.25">
      <c r="A2" s="104" t="s">
        <v>3</v>
      </c>
      <c r="B2" s="104"/>
      <c r="C2" s="104"/>
      <c r="D2" s="104" t="s">
        <v>4</v>
      </c>
      <c r="E2" s="105" t="s">
        <v>5</v>
      </c>
      <c r="F2" s="105"/>
      <c r="G2" s="105"/>
      <c r="H2" s="104" t="s">
        <v>6</v>
      </c>
      <c r="I2" s="104" t="s">
        <v>7</v>
      </c>
      <c r="J2" s="104"/>
      <c r="K2" s="104"/>
      <c r="L2" s="104"/>
      <c r="M2" s="104"/>
      <c r="N2" s="104"/>
      <c r="O2" s="104" t="s">
        <v>60</v>
      </c>
      <c r="P2" s="104"/>
      <c r="Q2" s="104" t="s">
        <v>8</v>
      </c>
      <c r="R2" s="104"/>
    </row>
    <row r="3" spans="1:18" ht="63.75" x14ac:dyDescent="0.25">
      <c r="A3" s="23" t="s">
        <v>9</v>
      </c>
      <c r="B3" s="23" t="s">
        <v>10</v>
      </c>
      <c r="C3" s="23" t="s">
        <v>11</v>
      </c>
      <c r="D3" s="104"/>
      <c r="E3" s="6" t="s">
        <v>0</v>
      </c>
      <c r="F3" s="6" t="s">
        <v>1</v>
      </c>
      <c r="G3" s="6" t="s">
        <v>2</v>
      </c>
      <c r="H3" s="104"/>
      <c r="I3" s="23" t="s">
        <v>63</v>
      </c>
      <c r="J3" s="23" t="s">
        <v>15</v>
      </c>
      <c r="K3" s="23" t="s">
        <v>16</v>
      </c>
      <c r="L3" s="23" t="s">
        <v>17</v>
      </c>
      <c r="M3" s="23" t="s">
        <v>18</v>
      </c>
      <c r="N3" s="23" t="s">
        <v>59</v>
      </c>
      <c r="O3" s="23" t="s">
        <v>12</v>
      </c>
      <c r="P3" s="23" t="s">
        <v>13</v>
      </c>
      <c r="Q3" s="23" t="s">
        <v>48</v>
      </c>
      <c r="R3" s="23" t="s">
        <v>14</v>
      </c>
    </row>
    <row r="4" spans="1:18" ht="24" customHeight="1" x14ac:dyDescent="0.25">
      <c r="A4" s="1" t="s">
        <v>32</v>
      </c>
      <c r="B4" s="5" t="s">
        <v>33</v>
      </c>
      <c r="C4" s="7"/>
      <c r="D4" s="1" t="s">
        <v>27</v>
      </c>
      <c r="E4" s="1" t="s">
        <v>22</v>
      </c>
      <c r="F4" s="1"/>
      <c r="G4" s="1"/>
      <c r="H4" s="1" t="s">
        <v>23</v>
      </c>
      <c r="I4" s="14">
        <f>20/20</f>
        <v>1</v>
      </c>
      <c r="J4" s="14">
        <f>0/20</f>
        <v>0</v>
      </c>
      <c r="K4" s="14">
        <f t="shared" ref="K4:N4" si="0">0/20</f>
        <v>0</v>
      </c>
      <c r="L4" s="14">
        <f t="shared" si="0"/>
        <v>0</v>
      </c>
      <c r="M4" s="14">
        <f t="shared" si="0"/>
        <v>0</v>
      </c>
      <c r="N4" s="17">
        <f t="shared" si="0"/>
        <v>0</v>
      </c>
      <c r="O4" s="1"/>
      <c r="P4" s="1"/>
      <c r="Q4" s="26">
        <f>M4/I4</f>
        <v>0</v>
      </c>
      <c r="R4" s="1"/>
    </row>
    <row r="5" spans="1:18" ht="25.5" x14ac:dyDescent="0.25">
      <c r="A5" s="1" t="s">
        <v>32</v>
      </c>
      <c r="B5" s="5" t="s">
        <v>34</v>
      </c>
      <c r="C5" s="7"/>
      <c r="D5" s="1" t="s">
        <v>21</v>
      </c>
      <c r="E5" s="1"/>
      <c r="F5" s="1"/>
      <c r="G5" s="1" t="s">
        <v>22</v>
      </c>
      <c r="H5" s="1" t="s">
        <v>23</v>
      </c>
      <c r="I5" s="14">
        <f>37112/(9278*5)</f>
        <v>0.8</v>
      </c>
      <c r="J5" s="14">
        <f>0/46390</f>
        <v>0</v>
      </c>
      <c r="K5" s="14">
        <f t="shared" ref="K5:N5" si="1">0/46390</f>
        <v>0</v>
      </c>
      <c r="L5" s="14">
        <f t="shared" si="1"/>
        <v>0</v>
      </c>
      <c r="M5" s="14">
        <f t="shared" si="1"/>
        <v>0</v>
      </c>
      <c r="N5" s="17">
        <f t="shared" si="1"/>
        <v>0</v>
      </c>
      <c r="O5" s="1"/>
      <c r="P5" s="1"/>
      <c r="Q5" s="26">
        <f t="shared" ref="Q5:Q19" si="2">M5/I5</f>
        <v>0</v>
      </c>
      <c r="R5" s="1"/>
    </row>
    <row r="6" spans="1:18" ht="24" customHeight="1" x14ac:dyDescent="0.25">
      <c r="A6" s="1" t="s">
        <v>25</v>
      </c>
      <c r="B6" s="1" t="s">
        <v>26</v>
      </c>
      <c r="C6" s="4"/>
      <c r="D6" s="1" t="s">
        <v>21</v>
      </c>
      <c r="E6" s="1" t="s">
        <v>22</v>
      </c>
      <c r="F6" s="1"/>
      <c r="G6" s="1"/>
      <c r="H6" s="1" t="s">
        <v>23</v>
      </c>
      <c r="I6" s="14">
        <f>168/168</f>
        <v>1</v>
      </c>
      <c r="J6" s="14">
        <f>0/168</f>
        <v>0</v>
      </c>
      <c r="K6" s="14">
        <f t="shared" ref="K6:N6" si="3">0/168</f>
        <v>0</v>
      </c>
      <c r="L6" s="14">
        <f t="shared" si="3"/>
        <v>0</v>
      </c>
      <c r="M6" s="14">
        <f t="shared" si="3"/>
        <v>0</v>
      </c>
      <c r="N6" s="17">
        <f t="shared" si="3"/>
        <v>0</v>
      </c>
      <c r="O6" s="4"/>
      <c r="P6" s="4"/>
      <c r="Q6" s="26">
        <f t="shared" si="2"/>
        <v>0</v>
      </c>
      <c r="R6" s="4"/>
    </row>
    <row r="7" spans="1:18" ht="38.25" x14ac:dyDescent="0.25">
      <c r="A7" s="1" t="s">
        <v>29</v>
      </c>
      <c r="B7" s="1" t="s">
        <v>31</v>
      </c>
      <c r="C7" s="5" t="s">
        <v>30</v>
      </c>
      <c r="D7" s="5" t="s">
        <v>27</v>
      </c>
      <c r="E7" s="5"/>
      <c r="F7" s="5" t="s">
        <v>22</v>
      </c>
      <c r="G7" s="5"/>
      <c r="H7" s="1" t="s">
        <v>28</v>
      </c>
      <c r="I7" s="1">
        <f>340+15</f>
        <v>355</v>
      </c>
      <c r="J7" s="1">
        <f>0+2</f>
        <v>2</v>
      </c>
      <c r="K7" s="1">
        <f>5+0</f>
        <v>5</v>
      </c>
      <c r="L7" s="1">
        <f>21+4</f>
        <v>25</v>
      </c>
      <c r="M7" s="1">
        <f>12+1</f>
        <v>13</v>
      </c>
      <c r="N7" s="8">
        <f>SUM(J7:M7)</f>
        <v>45</v>
      </c>
      <c r="O7" s="1"/>
      <c r="P7" s="1"/>
      <c r="Q7" s="26">
        <f t="shared" si="2"/>
        <v>3.6619718309859155E-2</v>
      </c>
      <c r="R7" s="1"/>
    </row>
    <row r="8" spans="1:18" ht="25.5" x14ac:dyDescent="0.25">
      <c r="A8" s="9" t="s">
        <v>35</v>
      </c>
      <c r="B8" s="10" t="s">
        <v>51</v>
      </c>
      <c r="C8" s="11" t="s">
        <v>52</v>
      </c>
      <c r="D8" s="11" t="s">
        <v>27</v>
      </c>
      <c r="E8" s="11" t="s">
        <v>22</v>
      </c>
      <c r="F8" s="12"/>
      <c r="G8" s="12"/>
      <c r="H8" s="11" t="s">
        <v>36</v>
      </c>
      <c r="I8" s="11">
        <v>40</v>
      </c>
      <c r="J8" s="12">
        <v>1</v>
      </c>
      <c r="K8" s="12">
        <v>1</v>
      </c>
      <c r="L8" s="12">
        <v>2</v>
      </c>
      <c r="M8" s="12">
        <v>0</v>
      </c>
      <c r="N8" s="8">
        <f t="shared" ref="N8:N9" si="4">SUM(J8:M8)</f>
        <v>4</v>
      </c>
      <c r="O8" s="1"/>
      <c r="P8" s="1"/>
      <c r="Q8" s="26">
        <f t="shared" si="2"/>
        <v>0</v>
      </c>
      <c r="R8" s="1"/>
    </row>
    <row r="9" spans="1:18" ht="25.5" x14ac:dyDescent="0.25">
      <c r="A9" s="9" t="s">
        <v>35</v>
      </c>
      <c r="B9" s="10" t="s">
        <v>37</v>
      </c>
      <c r="C9" s="11" t="s">
        <v>53</v>
      </c>
      <c r="D9" s="11" t="s">
        <v>27</v>
      </c>
      <c r="E9" s="11" t="s">
        <v>22</v>
      </c>
      <c r="F9" s="12"/>
      <c r="G9" s="12"/>
      <c r="H9" s="11" t="s">
        <v>38</v>
      </c>
      <c r="I9" s="11">
        <v>12</v>
      </c>
      <c r="J9" s="12">
        <v>4</v>
      </c>
      <c r="K9" s="12">
        <v>4</v>
      </c>
      <c r="L9" s="12">
        <v>4</v>
      </c>
      <c r="M9" s="12">
        <v>4</v>
      </c>
      <c r="N9" s="8">
        <f t="shared" si="4"/>
        <v>16</v>
      </c>
      <c r="O9" s="1"/>
      <c r="P9" s="1"/>
      <c r="Q9" s="26">
        <f t="shared" si="2"/>
        <v>0.33333333333333331</v>
      </c>
      <c r="R9" s="1"/>
    </row>
    <row r="10" spans="1:18" ht="25.5" x14ac:dyDescent="0.25">
      <c r="A10" s="1" t="s">
        <v>39</v>
      </c>
      <c r="B10" s="1" t="s">
        <v>40</v>
      </c>
      <c r="C10" s="5" t="s">
        <v>61</v>
      </c>
      <c r="D10" s="5" t="s">
        <v>27</v>
      </c>
      <c r="E10" s="5"/>
      <c r="F10" s="5" t="s">
        <v>22</v>
      </c>
      <c r="G10" s="5"/>
      <c r="H10" s="1" t="s">
        <v>62</v>
      </c>
      <c r="I10" s="24">
        <v>7200000</v>
      </c>
      <c r="J10" s="24">
        <v>930167</v>
      </c>
      <c r="K10" s="24">
        <v>948370</v>
      </c>
      <c r="L10" s="24">
        <v>951964</v>
      </c>
      <c r="M10" s="24">
        <v>1008089</v>
      </c>
      <c r="N10" s="25">
        <f>SUM(J10:M10)</f>
        <v>3838590</v>
      </c>
      <c r="O10" s="1"/>
      <c r="P10" s="1"/>
      <c r="Q10" s="26">
        <f t="shared" si="2"/>
        <v>0.14001236111111112</v>
      </c>
      <c r="R10" s="1"/>
    </row>
    <row r="11" spans="1:18" ht="25.5" x14ac:dyDescent="0.25">
      <c r="A11" s="1" t="s">
        <v>19</v>
      </c>
      <c r="B11" s="1" t="s">
        <v>20</v>
      </c>
      <c r="C11" s="2"/>
      <c r="D11" s="1" t="s">
        <v>21</v>
      </c>
      <c r="E11" s="1" t="s">
        <v>22</v>
      </c>
      <c r="F11" s="2"/>
      <c r="G11" s="2"/>
      <c r="H11" s="3" t="s">
        <v>23</v>
      </c>
      <c r="I11" s="14">
        <f>90/100</f>
        <v>0.9</v>
      </c>
      <c r="J11" s="14">
        <f>2/2</f>
        <v>1</v>
      </c>
      <c r="K11" s="14">
        <f>1/1</f>
        <v>1</v>
      </c>
      <c r="L11" s="14">
        <f>3/3</f>
        <v>1</v>
      </c>
      <c r="M11" s="14">
        <f>4/4</f>
        <v>1</v>
      </c>
      <c r="N11" s="17">
        <f>(2+1+3+4)/(2+1+3+4)</f>
        <v>1</v>
      </c>
      <c r="O11" s="1"/>
      <c r="P11" s="1"/>
      <c r="Q11" s="26">
        <f t="shared" si="2"/>
        <v>1.1111111111111112</v>
      </c>
      <c r="R11" s="1"/>
    </row>
    <row r="12" spans="1:18" ht="24.75" customHeight="1" x14ac:dyDescent="0.25">
      <c r="A12" s="1" t="s">
        <v>19</v>
      </c>
      <c r="B12" s="1" t="s">
        <v>24</v>
      </c>
      <c r="C12" s="4"/>
      <c r="D12" s="1" t="s">
        <v>21</v>
      </c>
      <c r="E12" s="1" t="s">
        <v>22</v>
      </c>
      <c r="F12" s="2"/>
      <c r="G12" s="2"/>
      <c r="H12" s="1" t="s">
        <v>23</v>
      </c>
      <c r="I12" s="14">
        <f t="shared" ref="I12:I13" si="5">90/100</f>
        <v>0.9</v>
      </c>
      <c r="J12" s="14">
        <v>1</v>
      </c>
      <c r="K12" s="14">
        <v>1</v>
      </c>
      <c r="L12" s="14">
        <v>1</v>
      </c>
      <c r="M12" s="14">
        <v>1</v>
      </c>
      <c r="N12" s="17">
        <f>AVERAGE(J12:M12)</f>
        <v>1</v>
      </c>
      <c r="O12" s="1"/>
      <c r="P12" s="1"/>
      <c r="Q12" s="26">
        <f t="shared" si="2"/>
        <v>1.1111111111111112</v>
      </c>
      <c r="R12" s="1"/>
    </row>
    <row r="13" spans="1:18" ht="25.5" x14ac:dyDescent="0.25">
      <c r="A13" s="1" t="s">
        <v>41</v>
      </c>
      <c r="B13" s="1" t="s">
        <v>42</v>
      </c>
      <c r="C13" s="1"/>
      <c r="D13" s="1" t="s">
        <v>21</v>
      </c>
      <c r="E13" s="1" t="s">
        <v>22</v>
      </c>
      <c r="F13" s="1"/>
      <c r="G13" s="1"/>
      <c r="H13" s="1" t="s">
        <v>23</v>
      </c>
      <c r="I13" s="14">
        <f t="shared" si="5"/>
        <v>0.9</v>
      </c>
      <c r="J13" s="20">
        <f>46/48</f>
        <v>0.95833333333333337</v>
      </c>
      <c r="K13" s="20">
        <f>51/53</f>
        <v>0.96226415094339623</v>
      </c>
      <c r="L13" s="21">
        <f>96/97</f>
        <v>0.98969072164948457</v>
      </c>
      <c r="M13" s="14">
        <f>42/42</f>
        <v>1</v>
      </c>
      <c r="N13" s="22">
        <f>(46+51+96+42)/(48+53+97+42)</f>
        <v>0.97916666666666663</v>
      </c>
      <c r="O13" s="1"/>
      <c r="P13" s="1"/>
      <c r="Q13" s="26">
        <f t="shared" si="2"/>
        <v>1.1111111111111112</v>
      </c>
      <c r="R13" s="1"/>
    </row>
    <row r="14" spans="1:18" ht="25.5" x14ac:dyDescent="0.25">
      <c r="A14" s="15" t="s">
        <v>43</v>
      </c>
      <c r="B14" s="15" t="s">
        <v>44</v>
      </c>
      <c r="C14" s="15"/>
      <c r="D14" s="15" t="s">
        <v>27</v>
      </c>
      <c r="E14" s="15" t="s">
        <v>22</v>
      </c>
      <c r="F14" s="15"/>
      <c r="G14" s="15"/>
      <c r="H14" s="15" t="s">
        <v>23</v>
      </c>
      <c r="I14" s="16">
        <f>95/100</f>
        <v>0.95</v>
      </c>
      <c r="J14" s="16">
        <f>0/100</f>
        <v>0</v>
      </c>
      <c r="K14" s="16">
        <f t="shared" ref="K14:M14" si="6">0/100</f>
        <v>0</v>
      </c>
      <c r="L14" s="16">
        <f t="shared" si="6"/>
        <v>0</v>
      </c>
      <c r="M14" s="16">
        <f t="shared" si="6"/>
        <v>0</v>
      </c>
      <c r="N14" s="18">
        <f t="shared" ref="N14" si="7">AVERAGE(J14:M14)</f>
        <v>0</v>
      </c>
      <c r="O14" s="1"/>
      <c r="P14" s="1"/>
      <c r="Q14" s="26">
        <f t="shared" si="2"/>
        <v>0</v>
      </c>
      <c r="R14" s="1"/>
    </row>
    <row r="15" spans="1:18" ht="24.75" customHeight="1" x14ac:dyDescent="0.25">
      <c r="A15" s="15" t="s">
        <v>43</v>
      </c>
      <c r="B15" s="15" t="s">
        <v>54</v>
      </c>
      <c r="C15" s="15"/>
      <c r="D15" s="15" t="s">
        <v>21</v>
      </c>
      <c r="E15" s="15" t="s">
        <v>22</v>
      </c>
      <c r="F15" s="15"/>
      <c r="G15" s="15"/>
      <c r="H15" s="15" t="s">
        <v>23</v>
      </c>
      <c r="I15" s="16">
        <f>90/100</f>
        <v>0.9</v>
      </c>
      <c r="J15" s="16">
        <f>9/9</f>
        <v>1</v>
      </c>
      <c r="K15" s="16">
        <f>5/6</f>
        <v>0.83333333333333337</v>
      </c>
      <c r="L15" s="16">
        <f>4/4</f>
        <v>1</v>
      </c>
      <c r="M15" s="15">
        <v>0</v>
      </c>
      <c r="N15" s="17">
        <f>(9+5+4+0)/(9+6+4+0)</f>
        <v>0.94736842105263153</v>
      </c>
      <c r="P15" s="1"/>
      <c r="Q15" s="26">
        <f t="shared" si="2"/>
        <v>0</v>
      </c>
      <c r="R15" s="1"/>
    </row>
    <row r="16" spans="1:18" ht="24" customHeight="1" x14ac:dyDescent="0.25">
      <c r="A16" s="15" t="s">
        <v>43</v>
      </c>
      <c r="B16" s="15" t="s">
        <v>55</v>
      </c>
      <c r="C16" s="15"/>
      <c r="D16" s="15" t="s">
        <v>21</v>
      </c>
      <c r="E16" s="15" t="s">
        <v>22</v>
      </c>
      <c r="F16" s="15"/>
      <c r="G16" s="15"/>
      <c r="H16" s="15" t="s">
        <v>23</v>
      </c>
      <c r="I16" s="16">
        <f>95/100</f>
        <v>0.95</v>
      </c>
      <c r="J16" s="16">
        <f>2/1</f>
        <v>2</v>
      </c>
      <c r="K16" s="16">
        <f>0/1</f>
        <v>0</v>
      </c>
      <c r="L16" s="16">
        <f>4/4</f>
        <v>1</v>
      </c>
      <c r="M16" s="16">
        <v>0</v>
      </c>
      <c r="N16" s="18">
        <f>(2+0+4+0)/(1+1+4+0)</f>
        <v>1</v>
      </c>
      <c r="O16" s="1"/>
      <c r="P16" s="1"/>
      <c r="Q16" s="26">
        <f t="shared" si="2"/>
        <v>0</v>
      </c>
      <c r="R16" s="1"/>
    </row>
    <row r="17" spans="1:18" ht="24" customHeight="1" x14ac:dyDescent="0.25">
      <c r="A17" s="15" t="s">
        <v>56</v>
      </c>
      <c r="B17" s="15" t="s">
        <v>57</v>
      </c>
      <c r="C17" s="15"/>
      <c r="D17" s="15" t="s">
        <v>21</v>
      </c>
      <c r="E17" s="15" t="s">
        <v>22</v>
      </c>
      <c r="F17" s="15"/>
      <c r="G17" s="15"/>
      <c r="H17" s="15" t="s">
        <v>23</v>
      </c>
      <c r="I17" s="16">
        <f>85/100</f>
        <v>0.85</v>
      </c>
      <c r="J17" s="27">
        <v>1</v>
      </c>
      <c r="K17" s="27">
        <v>1</v>
      </c>
      <c r="L17" s="27">
        <v>1</v>
      </c>
      <c r="M17" s="27">
        <v>1</v>
      </c>
      <c r="N17" s="18">
        <f>33/33</f>
        <v>1</v>
      </c>
      <c r="O17" s="1"/>
      <c r="P17" s="1"/>
      <c r="Q17" s="26">
        <f t="shared" si="2"/>
        <v>1.1764705882352942</v>
      </c>
      <c r="R17" s="1"/>
    </row>
    <row r="18" spans="1:18" ht="25.5" x14ac:dyDescent="0.25">
      <c r="A18" s="15" t="s">
        <v>56</v>
      </c>
      <c r="B18" s="15" t="s">
        <v>58</v>
      </c>
      <c r="C18" s="15"/>
      <c r="D18" s="15" t="s">
        <v>21</v>
      </c>
      <c r="E18" s="15" t="s">
        <v>22</v>
      </c>
      <c r="F18" s="15"/>
      <c r="G18" s="15"/>
      <c r="H18" s="15" t="s">
        <v>23</v>
      </c>
      <c r="I18" s="16">
        <f>90/100</f>
        <v>0.9</v>
      </c>
      <c r="J18" s="27">
        <v>1</v>
      </c>
      <c r="K18" s="27">
        <v>1</v>
      </c>
      <c r="L18" s="27">
        <v>1</v>
      </c>
      <c r="M18" s="27">
        <v>1</v>
      </c>
      <c r="N18" s="18">
        <f>46/46</f>
        <v>1</v>
      </c>
      <c r="O18" s="1"/>
      <c r="P18" s="1"/>
      <c r="Q18" s="26">
        <f t="shared" si="2"/>
        <v>1.1111111111111112</v>
      </c>
      <c r="R18" s="1"/>
    </row>
    <row r="19" spans="1:18" ht="25.5" x14ac:dyDescent="0.25">
      <c r="A19" s="1" t="s">
        <v>45</v>
      </c>
      <c r="B19" s="1" t="s">
        <v>46</v>
      </c>
      <c r="C19" s="1" t="s">
        <v>49</v>
      </c>
      <c r="D19" s="1" t="s">
        <v>21</v>
      </c>
      <c r="E19" s="1" t="s">
        <v>22</v>
      </c>
      <c r="F19" s="1"/>
      <c r="G19" s="1"/>
      <c r="H19" s="1" t="s">
        <v>50</v>
      </c>
      <c r="I19" s="1">
        <v>12</v>
      </c>
      <c r="J19" s="1">
        <v>1</v>
      </c>
      <c r="K19" s="1">
        <v>1</v>
      </c>
      <c r="L19" s="1">
        <v>1</v>
      </c>
      <c r="M19" s="1">
        <v>1</v>
      </c>
      <c r="N19" s="8">
        <f>SUM(J19:M19)</f>
        <v>4</v>
      </c>
      <c r="O19" s="1"/>
      <c r="P19" s="1"/>
      <c r="Q19" s="26">
        <f t="shared" si="2"/>
        <v>8.3333333333333329E-2</v>
      </c>
      <c r="R19" s="1"/>
    </row>
    <row r="20" spans="1:18" x14ac:dyDescent="0.25">
      <c r="J20" s="13"/>
      <c r="K20" s="13"/>
      <c r="L20" s="13"/>
      <c r="M20" s="13"/>
    </row>
  </sheetData>
  <mergeCells count="8">
    <mergeCell ref="C1:R1"/>
    <mergeCell ref="A2:C2"/>
    <mergeCell ref="D2:D3"/>
    <mergeCell ref="E2:G2"/>
    <mergeCell ref="H2:H3"/>
    <mergeCell ref="I2:N2"/>
    <mergeCell ref="O2:P2"/>
    <mergeCell ref="Q2:R2"/>
  </mergeCells>
  <pageMargins left="0.23622047244094491" right="0.23622047244094491" top="0.74803149606299213" bottom="0.74803149606299213" header="0.31496062992125984" footer="0.31496062992125984"/>
  <pageSetup scale="83" orientation="landscape" r:id="rId1"/>
  <headerFooter>
    <oddHeader>&amp;RIndicadores de resultados 2017</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0"/>
  <sheetViews>
    <sheetView showGridLines="0" showRowColHeaders="0" tabSelected="1" showRuler="0" zoomScale="120" zoomScaleNormal="120" zoomScaleSheetLayoutView="100" workbookViewId="0">
      <pane ySplit="3" topLeftCell="A4" activePane="bottomLeft" state="frozen"/>
      <selection pane="bottomLeft" activeCell="W9" sqref="W9"/>
    </sheetView>
  </sheetViews>
  <sheetFormatPr baseColWidth="10" defaultColWidth="11.42578125" defaultRowHeight="15" x14ac:dyDescent="0.25"/>
  <cols>
    <col min="1" max="1" width="9.42578125" style="31" customWidth="1"/>
    <col min="2" max="2" width="14.42578125" style="31" customWidth="1"/>
    <col min="3" max="3" width="26" style="31" customWidth="1"/>
    <col min="4" max="4" width="7.42578125" style="31" customWidth="1"/>
    <col min="5" max="5" width="2.85546875" style="31" customWidth="1"/>
    <col min="6" max="6" width="2.7109375" style="31" customWidth="1"/>
    <col min="7" max="7" width="3" style="31" customWidth="1"/>
    <col min="8" max="8" width="8.42578125" style="31" customWidth="1"/>
    <col min="9" max="9" width="8.85546875" style="31" customWidth="1"/>
    <col min="10" max="10" width="6" style="31" customWidth="1"/>
    <col min="11" max="12" width="6.140625" style="31" customWidth="1"/>
    <col min="13" max="13" width="6.5703125" style="31" customWidth="1"/>
    <col min="14" max="14" width="6.7109375" style="31" customWidth="1"/>
    <col min="15" max="16" width="6" style="31" customWidth="1"/>
    <col min="17" max="17" width="6.140625" style="31" customWidth="1"/>
    <col min="18" max="21" width="8" style="31" customWidth="1"/>
    <col min="22" max="22" width="8.5703125" style="31" customWidth="1"/>
    <col min="23" max="16384" width="11.42578125" style="31"/>
  </cols>
  <sheetData>
    <row r="1" spans="1:22" ht="66" customHeight="1" x14ac:dyDescent="0.25">
      <c r="C1" s="103" t="s">
        <v>83</v>
      </c>
      <c r="D1" s="103"/>
      <c r="E1" s="103"/>
      <c r="F1" s="103"/>
      <c r="G1" s="103"/>
      <c r="H1" s="103"/>
      <c r="I1" s="103"/>
      <c r="J1" s="103"/>
      <c r="K1" s="103"/>
      <c r="L1" s="103"/>
      <c r="M1" s="103"/>
      <c r="N1" s="103"/>
      <c r="O1" s="103"/>
      <c r="P1" s="103"/>
      <c r="Q1" s="103"/>
      <c r="R1" s="103"/>
      <c r="S1" s="103"/>
      <c r="T1" s="103"/>
      <c r="U1" s="103"/>
      <c r="V1" s="103"/>
    </row>
    <row r="2" spans="1:22" ht="22.5" customHeight="1" x14ac:dyDescent="0.25">
      <c r="A2" s="107" t="s">
        <v>3</v>
      </c>
      <c r="B2" s="107"/>
      <c r="C2" s="107"/>
      <c r="D2" s="107" t="s">
        <v>4</v>
      </c>
      <c r="E2" s="108" t="s">
        <v>5</v>
      </c>
      <c r="F2" s="108"/>
      <c r="G2" s="108"/>
      <c r="H2" s="107" t="s">
        <v>6</v>
      </c>
      <c r="I2" s="107" t="s">
        <v>7</v>
      </c>
      <c r="J2" s="107"/>
      <c r="K2" s="107"/>
      <c r="L2" s="107"/>
      <c r="M2" s="107"/>
      <c r="N2" s="107"/>
      <c r="O2" s="107"/>
      <c r="P2" s="107"/>
      <c r="Q2" s="107"/>
      <c r="R2" s="107"/>
      <c r="S2" s="107"/>
      <c r="T2" s="107"/>
      <c r="U2" s="107"/>
      <c r="V2" s="107"/>
    </row>
    <row r="3" spans="1:22" ht="42.75" customHeight="1" x14ac:dyDescent="0.25">
      <c r="A3" s="40" t="s">
        <v>9</v>
      </c>
      <c r="B3" s="40" t="s">
        <v>10</v>
      </c>
      <c r="C3" s="40" t="s">
        <v>11</v>
      </c>
      <c r="D3" s="107"/>
      <c r="E3" s="41" t="s">
        <v>0</v>
      </c>
      <c r="F3" s="41" t="s">
        <v>1</v>
      </c>
      <c r="G3" s="41" t="s">
        <v>2</v>
      </c>
      <c r="H3" s="107"/>
      <c r="I3" s="42" t="s">
        <v>63</v>
      </c>
      <c r="J3" s="42" t="s">
        <v>15</v>
      </c>
      <c r="K3" s="42" t="s">
        <v>16</v>
      </c>
      <c r="L3" s="42" t="s">
        <v>17</v>
      </c>
      <c r="M3" s="42" t="s">
        <v>18</v>
      </c>
      <c r="N3" s="42" t="s">
        <v>66</v>
      </c>
      <c r="O3" s="42" t="s">
        <v>68</v>
      </c>
      <c r="P3" s="42" t="s">
        <v>67</v>
      </c>
      <c r="Q3" s="42" t="s">
        <v>69</v>
      </c>
      <c r="R3" s="42" t="s">
        <v>70</v>
      </c>
      <c r="S3" s="42" t="s">
        <v>75</v>
      </c>
      <c r="T3" s="42" t="s">
        <v>76</v>
      </c>
      <c r="U3" s="45" t="s">
        <v>77</v>
      </c>
      <c r="V3" s="43" t="s">
        <v>74</v>
      </c>
    </row>
    <row r="4" spans="1:22" ht="42.75" customHeight="1" x14ac:dyDescent="0.25">
      <c r="A4" s="87" t="s">
        <v>39</v>
      </c>
      <c r="B4" s="87" t="s">
        <v>40</v>
      </c>
      <c r="C4" s="87" t="s">
        <v>61</v>
      </c>
      <c r="D4" s="87" t="s">
        <v>27</v>
      </c>
      <c r="E4" s="93" t="s">
        <v>22</v>
      </c>
      <c r="F4" s="93"/>
      <c r="G4" s="93" t="s">
        <v>62</v>
      </c>
      <c r="H4" s="94"/>
      <c r="I4" s="87" t="s">
        <v>84</v>
      </c>
      <c r="J4" s="75">
        <v>1963554</v>
      </c>
      <c r="K4" s="75">
        <v>1799073</v>
      </c>
      <c r="L4" s="75">
        <v>4615301</v>
      </c>
      <c r="M4" s="75">
        <v>0</v>
      </c>
      <c r="N4" s="75">
        <v>0</v>
      </c>
      <c r="O4" s="75">
        <v>0</v>
      </c>
      <c r="P4" s="75">
        <v>773353</v>
      </c>
      <c r="Q4" s="75">
        <v>724248</v>
      </c>
      <c r="R4" s="75">
        <v>705998</v>
      </c>
      <c r="S4" s="75">
        <v>0</v>
      </c>
      <c r="T4" s="75">
        <v>0</v>
      </c>
      <c r="U4" s="75">
        <v>0</v>
      </c>
      <c r="V4" s="75">
        <f>SUM(J4:U4)</f>
        <v>10581527</v>
      </c>
    </row>
    <row r="5" spans="1:22" ht="42.75" customHeight="1" x14ac:dyDescent="0.25">
      <c r="A5" s="62" t="s">
        <v>35</v>
      </c>
      <c r="B5" s="63" t="s">
        <v>104</v>
      </c>
      <c r="C5" s="52" t="s">
        <v>105</v>
      </c>
      <c r="D5" s="64" t="s">
        <v>27</v>
      </c>
      <c r="E5" s="52" t="s">
        <v>22</v>
      </c>
      <c r="F5" s="65"/>
      <c r="G5" s="65"/>
      <c r="H5" s="52" t="s">
        <v>106</v>
      </c>
      <c r="I5" s="66">
        <v>8000</v>
      </c>
      <c r="J5" s="54">
        <v>0</v>
      </c>
      <c r="K5" s="54">
        <v>0</v>
      </c>
      <c r="L5" s="54">
        <v>2835</v>
      </c>
      <c r="M5" s="54">
        <v>3442</v>
      </c>
      <c r="N5" s="53">
        <v>3155</v>
      </c>
      <c r="O5" s="54">
        <v>270</v>
      </c>
      <c r="P5" s="53">
        <v>0</v>
      </c>
      <c r="Q5" s="53">
        <v>0</v>
      </c>
      <c r="R5" s="54">
        <v>0</v>
      </c>
      <c r="S5" s="54">
        <v>0</v>
      </c>
      <c r="T5" s="54">
        <v>0</v>
      </c>
      <c r="U5" s="54">
        <v>0</v>
      </c>
      <c r="V5" s="55">
        <v>9702</v>
      </c>
    </row>
    <row r="6" spans="1:22" ht="42.75" customHeight="1" x14ac:dyDescent="0.25">
      <c r="A6" s="50" t="s">
        <v>35</v>
      </c>
      <c r="B6" s="51" t="s">
        <v>107</v>
      </c>
      <c r="C6" s="59" t="s">
        <v>108</v>
      </c>
      <c r="D6" s="56" t="s">
        <v>27</v>
      </c>
      <c r="E6" s="57" t="s">
        <v>22</v>
      </c>
      <c r="F6" s="58"/>
      <c r="G6" s="58"/>
      <c r="H6" s="57" t="s">
        <v>109</v>
      </c>
      <c r="I6" s="67">
        <v>20</v>
      </c>
      <c r="J6" s="54">
        <v>0</v>
      </c>
      <c r="K6" s="54">
        <v>0</v>
      </c>
      <c r="L6" s="54">
        <v>0</v>
      </c>
      <c r="M6" s="54">
        <v>0</v>
      </c>
      <c r="N6" s="53">
        <v>0</v>
      </c>
      <c r="O6" s="54">
        <v>0</v>
      </c>
      <c r="P6" s="54">
        <v>0</v>
      </c>
      <c r="Q6" s="53">
        <v>5</v>
      </c>
      <c r="R6" s="54">
        <v>5</v>
      </c>
      <c r="S6" s="60">
        <v>5</v>
      </c>
      <c r="T6" s="60">
        <v>5</v>
      </c>
      <c r="U6" s="60">
        <v>0</v>
      </c>
      <c r="V6" s="61">
        <v>20</v>
      </c>
    </row>
    <row r="7" spans="1:22" ht="42.75" customHeight="1" x14ac:dyDescent="0.25">
      <c r="A7" s="90" t="s">
        <v>43</v>
      </c>
      <c r="B7" s="87" t="s">
        <v>44</v>
      </c>
      <c r="C7" s="37"/>
      <c r="D7" s="37" t="s">
        <v>27</v>
      </c>
      <c r="E7" s="87" t="s">
        <v>22</v>
      </c>
      <c r="F7" s="87"/>
      <c r="G7" s="87"/>
      <c r="H7" s="87" t="s">
        <v>23</v>
      </c>
      <c r="I7" s="84">
        <v>1</v>
      </c>
      <c r="J7" s="80">
        <v>3</v>
      </c>
      <c r="K7" s="80">
        <v>6</v>
      </c>
      <c r="L7" s="80">
        <v>1</v>
      </c>
      <c r="M7" s="80">
        <v>1</v>
      </c>
      <c r="N7" s="114">
        <v>1</v>
      </c>
      <c r="O7" s="115">
        <v>0</v>
      </c>
      <c r="P7" s="114">
        <v>0</v>
      </c>
      <c r="Q7" s="116">
        <v>1</v>
      </c>
      <c r="R7" s="114">
        <v>0</v>
      </c>
      <c r="S7" s="79">
        <v>0</v>
      </c>
      <c r="T7" s="79">
        <v>0</v>
      </c>
      <c r="U7" s="77"/>
      <c r="V7" s="75">
        <v>13</v>
      </c>
    </row>
    <row r="8" spans="1:22" ht="42.75" customHeight="1" x14ac:dyDescent="0.25">
      <c r="A8" s="90" t="s">
        <v>43</v>
      </c>
      <c r="B8" s="87" t="s">
        <v>54</v>
      </c>
      <c r="C8" s="37"/>
      <c r="D8" s="37" t="s">
        <v>21</v>
      </c>
      <c r="E8" s="87" t="s">
        <v>22</v>
      </c>
      <c r="F8" s="87"/>
      <c r="G8" s="87"/>
      <c r="H8" s="87" t="s">
        <v>23</v>
      </c>
      <c r="I8" s="81">
        <v>1</v>
      </c>
      <c r="J8" s="80">
        <v>22</v>
      </c>
      <c r="K8" s="80">
        <v>11</v>
      </c>
      <c r="L8" s="80">
        <v>16</v>
      </c>
      <c r="M8" s="76">
        <v>60</v>
      </c>
      <c r="N8" s="115">
        <v>19</v>
      </c>
      <c r="O8" s="115">
        <v>30</v>
      </c>
      <c r="P8" s="76">
        <v>132</v>
      </c>
      <c r="Q8" s="76">
        <v>5</v>
      </c>
      <c r="R8" s="76">
        <v>13</v>
      </c>
      <c r="S8" s="78"/>
      <c r="T8" s="78"/>
      <c r="U8" s="77"/>
      <c r="V8" s="75">
        <v>308</v>
      </c>
    </row>
    <row r="9" spans="1:22" ht="42.75" customHeight="1" x14ac:dyDescent="0.25">
      <c r="A9" s="90" t="s">
        <v>43</v>
      </c>
      <c r="B9" s="87" t="s">
        <v>55</v>
      </c>
      <c r="C9" s="37"/>
      <c r="D9" s="37" t="s">
        <v>21</v>
      </c>
      <c r="E9" s="87" t="s">
        <v>22</v>
      </c>
      <c r="F9" s="87"/>
      <c r="G9" s="87"/>
      <c r="H9" s="87" t="s">
        <v>23</v>
      </c>
      <c r="I9" s="74">
        <v>1</v>
      </c>
      <c r="J9" s="80">
        <v>21</v>
      </c>
      <c r="K9" s="80">
        <v>0</v>
      </c>
      <c r="L9" s="80">
        <v>9</v>
      </c>
      <c r="M9" s="80">
        <v>7</v>
      </c>
      <c r="N9" s="114">
        <v>6</v>
      </c>
      <c r="O9" s="114">
        <v>0</v>
      </c>
      <c r="P9" s="80">
        <v>29</v>
      </c>
      <c r="Q9" s="80">
        <v>5</v>
      </c>
      <c r="R9" s="80">
        <v>4</v>
      </c>
      <c r="S9" s="82"/>
      <c r="T9" s="82"/>
      <c r="U9" s="83"/>
      <c r="V9" s="75">
        <v>81</v>
      </c>
    </row>
    <row r="10" spans="1:22" ht="42.75" customHeight="1" x14ac:dyDescent="0.25">
      <c r="A10" s="87" t="s">
        <v>45</v>
      </c>
      <c r="B10" s="95" t="s">
        <v>99</v>
      </c>
      <c r="C10" s="87" t="s">
        <v>100</v>
      </c>
      <c r="D10" s="87" t="s">
        <v>98</v>
      </c>
      <c r="E10" s="65" t="s">
        <v>22</v>
      </c>
      <c r="F10" s="87"/>
      <c r="G10" s="65"/>
      <c r="H10" s="87" t="s">
        <v>101</v>
      </c>
      <c r="I10" s="96">
        <v>12</v>
      </c>
      <c r="J10" s="65">
        <v>1</v>
      </c>
      <c r="K10" s="65">
        <v>1</v>
      </c>
      <c r="L10" s="65">
        <v>1</v>
      </c>
      <c r="M10" s="65">
        <v>1</v>
      </c>
      <c r="N10" s="87">
        <v>1</v>
      </c>
      <c r="O10" s="87">
        <v>1</v>
      </c>
      <c r="P10" s="87">
        <v>1</v>
      </c>
      <c r="Q10" s="87">
        <v>1</v>
      </c>
      <c r="R10" s="87">
        <v>1</v>
      </c>
      <c r="S10" s="87"/>
      <c r="T10" s="87"/>
      <c r="U10" s="87"/>
      <c r="V10" s="90">
        <v>9</v>
      </c>
    </row>
    <row r="11" spans="1:22" ht="42.75" customHeight="1" x14ac:dyDescent="0.25">
      <c r="A11" s="87" t="s">
        <v>41</v>
      </c>
      <c r="B11" s="87" t="s">
        <v>85</v>
      </c>
      <c r="C11" s="87" t="s">
        <v>86</v>
      </c>
      <c r="D11" s="87"/>
      <c r="E11" s="93" t="s">
        <v>22</v>
      </c>
      <c r="F11" s="93" t="s">
        <v>22</v>
      </c>
      <c r="G11" s="93"/>
      <c r="H11" s="87"/>
      <c r="I11" s="75"/>
      <c r="J11" s="75">
        <v>248</v>
      </c>
      <c r="K11" s="75">
        <v>420</v>
      </c>
      <c r="L11" s="75">
        <v>447</v>
      </c>
      <c r="M11" s="75">
        <v>840</v>
      </c>
      <c r="N11" s="75">
        <v>930</v>
      </c>
      <c r="O11" s="75">
        <v>1164</v>
      </c>
      <c r="P11" s="75">
        <v>992</v>
      </c>
      <c r="Q11" s="75">
        <v>258</v>
      </c>
      <c r="R11" s="75">
        <v>219</v>
      </c>
      <c r="S11" s="75">
        <v>0</v>
      </c>
      <c r="T11" s="75">
        <v>0</v>
      </c>
      <c r="U11" s="75">
        <v>0</v>
      </c>
      <c r="V11" s="75">
        <f>SUM(J11:U11)</f>
        <v>5518</v>
      </c>
    </row>
    <row r="12" spans="1:22" ht="42.75" customHeight="1" x14ac:dyDescent="0.25">
      <c r="A12" s="87" t="s">
        <v>41</v>
      </c>
      <c r="B12" s="87" t="s">
        <v>102</v>
      </c>
      <c r="C12" s="87" t="s">
        <v>102</v>
      </c>
      <c r="D12" s="87"/>
      <c r="E12" s="93"/>
      <c r="F12" s="93" t="s">
        <v>22</v>
      </c>
      <c r="G12" s="93"/>
      <c r="H12" s="87"/>
      <c r="I12" s="75"/>
      <c r="J12" s="75">
        <v>1</v>
      </c>
      <c r="K12" s="75">
        <v>1</v>
      </c>
      <c r="L12" s="75">
        <v>1</v>
      </c>
      <c r="M12" s="75">
        <v>23</v>
      </c>
      <c r="N12" s="75">
        <v>23</v>
      </c>
      <c r="O12" s="75">
        <v>53</v>
      </c>
      <c r="P12" s="75">
        <v>9</v>
      </c>
      <c r="Q12" s="75">
        <v>1</v>
      </c>
      <c r="R12" s="75">
        <v>3</v>
      </c>
      <c r="S12" s="75">
        <v>0</v>
      </c>
      <c r="T12" s="75">
        <v>0</v>
      </c>
      <c r="U12" s="75">
        <v>0</v>
      </c>
      <c r="V12" s="75">
        <f>SUM(J12:U12)</f>
        <v>115</v>
      </c>
    </row>
    <row r="13" spans="1:22" ht="42.75" customHeight="1" x14ac:dyDescent="0.25">
      <c r="A13" s="39" t="s">
        <v>19</v>
      </c>
      <c r="B13" s="32" t="s">
        <v>87</v>
      </c>
      <c r="C13" s="34"/>
      <c r="D13" s="36" t="s">
        <v>21</v>
      </c>
      <c r="E13" s="1" t="s">
        <v>80</v>
      </c>
      <c r="F13" s="46"/>
      <c r="G13" s="46"/>
      <c r="H13" s="47" t="s">
        <v>23</v>
      </c>
      <c r="I13" s="86">
        <v>0.9</v>
      </c>
      <c r="J13" s="86" t="s">
        <v>88</v>
      </c>
      <c r="K13" s="86" t="s">
        <v>88</v>
      </c>
      <c r="L13" s="86" t="s">
        <v>88</v>
      </c>
      <c r="M13" s="86">
        <v>0.8</v>
      </c>
      <c r="N13" s="88" t="s">
        <v>110</v>
      </c>
      <c r="O13" s="88" t="s">
        <v>110</v>
      </c>
      <c r="P13" s="88">
        <v>1</v>
      </c>
      <c r="Q13" s="88" t="s">
        <v>112</v>
      </c>
      <c r="R13" s="88" t="s">
        <v>112</v>
      </c>
      <c r="S13" s="91"/>
      <c r="T13" s="91"/>
      <c r="U13" s="91"/>
      <c r="V13" s="91"/>
    </row>
    <row r="14" spans="1:22" ht="42.75" customHeight="1" x14ac:dyDescent="0.25">
      <c r="A14" s="39" t="s">
        <v>19</v>
      </c>
      <c r="B14" s="32" t="s">
        <v>89</v>
      </c>
      <c r="C14" s="35"/>
      <c r="D14" s="36" t="s">
        <v>21</v>
      </c>
      <c r="E14" s="1" t="s">
        <v>80</v>
      </c>
      <c r="F14" s="1"/>
      <c r="G14" s="1"/>
      <c r="H14" s="47" t="s">
        <v>23</v>
      </c>
      <c r="I14" s="86">
        <v>1</v>
      </c>
      <c r="J14" s="86" t="s">
        <v>90</v>
      </c>
      <c r="K14" s="86" t="s">
        <v>90</v>
      </c>
      <c r="L14" s="86" t="s">
        <v>90</v>
      </c>
      <c r="M14" s="86" t="s">
        <v>90</v>
      </c>
      <c r="N14" s="88">
        <v>1</v>
      </c>
      <c r="O14" s="88">
        <v>1</v>
      </c>
      <c r="P14" s="88" t="s">
        <v>90</v>
      </c>
      <c r="Q14" s="88" t="s">
        <v>90</v>
      </c>
      <c r="R14" s="88" t="s">
        <v>90</v>
      </c>
      <c r="S14" s="88" t="s">
        <v>90</v>
      </c>
      <c r="T14" s="88" t="s">
        <v>90</v>
      </c>
      <c r="U14" s="88" t="s">
        <v>90</v>
      </c>
      <c r="V14" s="92"/>
    </row>
    <row r="15" spans="1:22" ht="42.75" customHeight="1" x14ac:dyDescent="0.25">
      <c r="A15" s="8" t="s">
        <v>19</v>
      </c>
      <c r="B15" s="1" t="s">
        <v>91</v>
      </c>
      <c r="C15" s="1" t="s">
        <v>92</v>
      </c>
      <c r="D15" s="36" t="s">
        <v>21</v>
      </c>
      <c r="E15" s="1" t="s">
        <v>80</v>
      </c>
      <c r="F15" s="1"/>
      <c r="G15" s="1"/>
      <c r="H15" s="47" t="s">
        <v>23</v>
      </c>
      <c r="I15" s="86">
        <v>0.9</v>
      </c>
      <c r="J15" s="86" t="s">
        <v>90</v>
      </c>
      <c r="K15" s="86" t="s">
        <v>90</v>
      </c>
      <c r="L15" s="86" t="s">
        <v>90</v>
      </c>
      <c r="M15" s="86" t="s">
        <v>90</v>
      </c>
      <c r="N15" s="86" t="s">
        <v>90</v>
      </c>
      <c r="O15" s="86" t="s">
        <v>90</v>
      </c>
      <c r="P15" s="27">
        <v>1</v>
      </c>
      <c r="Q15" s="86" t="s">
        <v>90</v>
      </c>
      <c r="R15" s="86" t="s">
        <v>90</v>
      </c>
      <c r="S15" s="86" t="s">
        <v>90</v>
      </c>
      <c r="T15" s="86" t="s">
        <v>90</v>
      </c>
      <c r="U15" s="86" t="s">
        <v>90</v>
      </c>
      <c r="V15" s="92"/>
    </row>
    <row r="16" spans="1:22" ht="42.75" customHeight="1" x14ac:dyDescent="0.25">
      <c r="A16" s="8" t="s">
        <v>19</v>
      </c>
      <c r="B16" s="1" t="s">
        <v>93</v>
      </c>
      <c r="C16" s="1" t="s">
        <v>94</v>
      </c>
      <c r="D16" s="36" t="s">
        <v>21</v>
      </c>
      <c r="E16" s="5" t="s">
        <v>80</v>
      </c>
      <c r="F16" s="5"/>
      <c r="G16" s="5"/>
      <c r="H16" s="47" t="s">
        <v>23</v>
      </c>
      <c r="I16" s="89">
        <v>1</v>
      </c>
      <c r="J16" s="85" t="s">
        <v>90</v>
      </c>
      <c r="K16" s="85" t="s">
        <v>90</v>
      </c>
      <c r="L16" s="85" t="s">
        <v>90</v>
      </c>
      <c r="M16" s="85" t="s">
        <v>90</v>
      </c>
      <c r="N16" s="87" t="s">
        <v>90</v>
      </c>
      <c r="O16" s="87" t="s">
        <v>90</v>
      </c>
      <c r="P16" s="100">
        <v>1</v>
      </c>
      <c r="Q16" s="87" t="s">
        <v>90</v>
      </c>
      <c r="R16" s="87" t="s">
        <v>90</v>
      </c>
      <c r="S16" s="87" t="s">
        <v>90</v>
      </c>
      <c r="T16" s="87" t="s">
        <v>90</v>
      </c>
      <c r="U16" s="87" t="s">
        <v>90</v>
      </c>
      <c r="V16" s="90"/>
    </row>
    <row r="17" spans="1:23" ht="42.75" customHeight="1" x14ac:dyDescent="0.25">
      <c r="A17" s="87" t="s">
        <v>25</v>
      </c>
      <c r="B17" s="97" t="s">
        <v>26</v>
      </c>
      <c r="C17" s="98" t="s">
        <v>95</v>
      </c>
      <c r="D17" s="87" t="s">
        <v>21</v>
      </c>
      <c r="E17" s="87" t="s">
        <v>22</v>
      </c>
      <c r="F17" s="65"/>
      <c r="G17" s="65"/>
      <c r="H17" s="87" t="s">
        <v>23</v>
      </c>
      <c r="I17" s="99">
        <v>1</v>
      </c>
      <c r="J17" s="99">
        <v>0.44</v>
      </c>
      <c r="K17" s="99">
        <v>0.88</v>
      </c>
      <c r="L17" s="99">
        <v>1</v>
      </c>
      <c r="M17" s="99">
        <v>1</v>
      </c>
      <c r="N17" s="100">
        <v>1</v>
      </c>
      <c r="O17" s="100">
        <v>1</v>
      </c>
      <c r="P17" s="100">
        <v>0.9</v>
      </c>
      <c r="Q17" s="100">
        <v>0.9</v>
      </c>
      <c r="R17" s="100">
        <v>0.9</v>
      </c>
      <c r="S17" s="87" t="s">
        <v>111</v>
      </c>
      <c r="T17" s="87" t="s">
        <v>111</v>
      </c>
      <c r="U17" s="87" t="s">
        <v>111</v>
      </c>
      <c r="V17" s="101">
        <f>AVERAGE(J17:R17)</f>
        <v>0.8911111111111113</v>
      </c>
    </row>
    <row r="18" spans="1:23" ht="42.75" customHeight="1" x14ac:dyDescent="0.25">
      <c r="A18" s="87" t="s">
        <v>25</v>
      </c>
      <c r="B18" s="95" t="s">
        <v>96</v>
      </c>
      <c r="C18" s="87" t="s">
        <v>97</v>
      </c>
      <c r="D18" s="87" t="s">
        <v>27</v>
      </c>
      <c r="E18" s="65"/>
      <c r="F18" s="87" t="s">
        <v>22</v>
      </c>
      <c r="G18" s="65"/>
      <c r="H18" s="87" t="s">
        <v>28</v>
      </c>
      <c r="I18" s="102">
        <v>1</v>
      </c>
      <c r="J18" s="99">
        <v>0.16</v>
      </c>
      <c r="K18" s="99">
        <v>0.7</v>
      </c>
      <c r="L18" s="99">
        <v>1</v>
      </c>
      <c r="M18" s="99">
        <v>1</v>
      </c>
      <c r="N18" s="100">
        <v>1</v>
      </c>
      <c r="O18" s="100">
        <v>1</v>
      </c>
      <c r="P18" s="100">
        <v>1</v>
      </c>
      <c r="Q18" s="100">
        <v>1</v>
      </c>
      <c r="R18" s="100">
        <v>1</v>
      </c>
      <c r="S18" s="87" t="s">
        <v>111</v>
      </c>
      <c r="T18" s="87" t="s">
        <v>111</v>
      </c>
      <c r="U18" s="87" t="s">
        <v>111</v>
      </c>
      <c r="V18" s="101">
        <f>AVERAGE(J18:R18)</f>
        <v>0.87333333333333329</v>
      </c>
    </row>
    <row r="19" spans="1:23" ht="42.75" customHeight="1" x14ac:dyDescent="0.25">
      <c r="A19" s="48" t="s">
        <v>56</v>
      </c>
      <c r="B19" s="15" t="s">
        <v>57</v>
      </c>
      <c r="C19" s="37"/>
      <c r="D19" s="37" t="s">
        <v>21</v>
      </c>
      <c r="E19" s="15" t="s">
        <v>22</v>
      </c>
      <c r="F19" s="15"/>
      <c r="G19" s="15"/>
      <c r="H19" s="15" t="s">
        <v>23</v>
      </c>
      <c r="I19" s="70">
        <v>0.9</v>
      </c>
      <c r="J19" s="71">
        <v>100</v>
      </c>
      <c r="K19" s="71">
        <v>98</v>
      </c>
      <c r="L19" s="71">
        <v>100</v>
      </c>
      <c r="M19" s="76">
        <v>85</v>
      </c>
      <c r="N19" s="76">
        <v>90</v>
      </c>
      <c r="O19" s="76">
        <v>100</v>
      </c>
      <c r="P19" s="109">
        <v>1</v>
      </c>
      <c r="Q19" s="71"/>
      <c r="R19" s="71"/>
      <c r="S19" s="73"/>
      <c r="T19" s="73" t="s">
        <v>103</v>
      </c>
      <c r="U19" s="72">
        <v>0.95499999999999996</v>
      </c>
      <c r="V19" s="49">
        <v>0.95499999999999996</v>
      </c>
    </row>
    <row r="20" spans="1:23" ht="39.75" customHeight="1" x14ac:dyDescent="0.25">
      <c r="A20" s="48" t="s">
        <v>56</v>
      </c>
      <c r="B20" s="15" t="s">
        <v>58</v>
      </c>
      <c r="C20" s="37"/>
      <c r="D20" s="37" t="s">
        <v>21</v>
      </c>
      <c r="E20" s="15" t="s">
        <v>22</v>
      </c>
      <c r="F20" s="15"/>
      <c r="G20" s="15"/>
      <c r="H20" s="15" t="s">
        <v>23</v>
      </c>
      <c r="I20" s="70">
        <v>0.9</v>
      </c>
      <c r="J20" s="71">
        <v>100</v>
      </c>
      <c r="K20" s="71">
        <v>100</v>
      </c>
      <c r="L20" s="71">
        <v>100</v>
      </c>
      <c r="M20" s="76">
        <v>80</v>
      </c>
      <c r="N20" s="76">
        <v>80</v>
      </c>
      <c r="O20" s="109">
        <v>0.68</v>
      </c>
      <c r="P20" s="109">
        <v>1</v>
      </c>
      <c r="Q20" s="71"/>
      <c r="R20" s="71"/>
      <c r="S20" s="73"/>
      <c r="T20" s="73"/>
      <c r="U20" s="72">
        <v>0.88</v>
      </c>
      <c r="V20" s="49">
        <v>0.95</v>
      </c>
    </row>
    <row r="21" spans="1:23" ht="39.75" customHeight="1" x14ac:dyDescent="0.25">
      <c r="A21" s="39" t="s">
        <v>71</v>
      </c>
      <c r="B21" s="33" t="s">
        <v>78</v>
      </c>
      <c r="C21" s="34"/>
      <c r="D21" s="37" t="s">
        <v>27</v>
      </c>
      <c r="E21" s="15" t="s">
        <v>22</v>
      </c>
      <c r="F21" s="15"/>
      <c r="G21" s="15"/>
      <c r="H21" s="15" t="s">
        <v>23</v>
      </c>
      <c r="I21" s="68">
        <v>1</v>
      </c>
      <c r="J21" s="68">
        <v>0.5</v>
      </c>
      <c r="K21" s="68">
        <v>0</v>
      </c>
      <c r="L21" s="68">
        <v>0</v>
      </c>
      <c r="M21" s="68">
        <v>0.5</v>
      </c>
      <c r="N21" s="68">
        <v>0</v>
      </c>
      <c r="O21" s="68">
        <v>0</v>
      </c>
      <c r="P21" s="68">
        <v>0</v>
      </c>
      <c r="Q21" s="68">
        <v>0</v>
      </c>
      <c r="R21" s="68">
        <v>0</v>
      </c>
      <c r="S21" s="68">
        <v>0</v>
      </c>
      <c r="T21" s="68">
        <v>0</v>
      </c>
      <c r="U21" s="68">
        <v>0</v>
      </c>
      <c r="V21" s="69">
        <v>1</v>
      </c>
    </row>
    <row r="22" spans="1:23" ht="39.75" customHeight="1" x14ac:dyDescent="0.25">
      <c r="A22" s="111" t="s">
        <v>32</v>
      </c>
      <c r="B22" s="33" t="s">
        <v>79</v>
      </c>
      <c r="C22" s="34"/>
      <c r="D22" s="37" t="s">
        <v>27</v>
      </c>
      <c r="E22" s="87"/>
      <c r="F22" s="87" t="s">
        <v>80</v>
      </c>
      <c r="G22" s="87"/>
      <c r="H22" s="87" t="s">
        <v>23</v>
      </c>
      <c r="I22" s="88">
        <v>1</v>
      </c>
      <c r="J22" s="88">
        <v>0</v>
      </c>
      <c r="K22" s="88">
        <v>0</v>
      </c>
      <c r="L22" s="88">
        <v>0</v>
      </c>
      <c r="M22" s="88">
        <v>0.05</v>
      </c>
      <c r="N22" s="88">
        <v>0</v>
      </c>
      <c r="O22" s="88">
        <v>0.95</v>
      </c>
      <c r="P22" s="88">
        <v>0</v>
      </c>
      <c r="Q22" s="88">
        <v>0</v>
      </c>
      <c r="R22" s="88">
        <v>0</v>
      </c>
      <c r="S22" s="88">
        <v>0</v>
      </c>
      <c r="T22" s="88">
        <v>0</v>
      </c>
      <c r="U22" s="88">
        <v>0</v>
      </c>
      <c r="V22" s="69">
        <v>1</v>
      </c>
    </row>
    <row r="23" spans="1:23" ht="39.75" customHeight="1" x14ac:dyDescent="0.25">
      <c r="A23" s="111" t="s">
        <v>32</v>
      </c>
      <c r="B23" s="33" t="s">
        <v>79</v>
      </c>
      <c r="C23" s="34"/>
      <c r="D23" s="37" t="s">
        <v>27</v>
      </c>
      <c r="E23" s="87"/>
      <c r="F23" s="87" t="s">
        <v>80</v>
      </c>
      <c r="G23" s="87"/>
      <c r="H23" s="87" t="s">
        <v>23</v>
      </c>
      <c r="I23" s="88">
        <v>1</v>
      </c>
      <c r="J23" s="88">
        <v>0</v>
      </c>
      <c r="K23" s="88">
        <v>0</v>
      </c>
      <c r="L23" s="88">
        <v>0</v>
      </c>
      <c r="M23" s="88">
        <v>0.05</v>
      </c>
      <c r="N23" s="88">
        <v>0</v>
      </c>
      <c r="O23" s="88">
        <v>0.95</v>
      </c>
      <c r="P23" s="88">
        <v>0</v>
      </c>
      <c r="Q23" s="88">
        <v>0</v>
      </c>
      <c r="R23" s="88">
        <v>0</v>
      </c>
      <c r="S23" s="88">
        <v>0</v>
      </c>
      <c r="T23" s="88">
        <v>0</v>
      </c>
      <c r="U23" s="88">
        <v>0</v>
      </c>
      <c r="V23" s="69">
        <v>1</v>
      </c>
    </row>
    <row r="24" spans="1:23" ht="38.25" x14ac:dyDescent="0.25">
      <c r="A24" s="111" t="s">
        <v>32</v>
      </c>
      <c r="B24" s="33" t="s">
        <v>82</v>
      </c>
      <c r="C24" s="34"/>
      <c r="D24" s="37" t="s">
        <v>27</v>
      </c>
      <c r="E24" s="87" t="s">
        <v>80</v>
      </c>
      <c r="F24" s="87" t="s">
        <v>80</v>
      </c>
      <c r="G24" s="87"/>
      <c r="H24" s="87" t="s">
        <v>23</v>
      </c>
      <c r="I24" s="88">
        <v>1</v>
      </c>
      <c r="J24" s="88">
        <v>0</v>
      </c>
      <c r="K24" s="88">
        <v>0</v>
      </c>
      <c r="L24" s="88">
        <v>0</v>
      </c>
      <c r="M24" s="88">
        <v>0</v>
      </c>
      <c r="N24" s="88">
        <v>0</v>
      </c>
      <c r="O24" s="88">
        <v>0</v>
      </c>
      <c r="P24" s="88">
        <v>1</v>
      </c>
      <c r="Q24" s="88">
        <v>0</v>
      </c>
      <c r="R24" s="88">
        <v>0</v>
      </c>
      <c r="S24" s="88">
        <v>0</v>
      </c>
      <c r="T24" s="88">
        <v>0</v>
      </c>
      <c r="U24" s="88">
        <v>0</v>
      </c>
      <c r="V24" s="69">
        <v>1</v>
      </c>
    </row>
    <row r="25" spans="1:23" ht="28.5" customHeight="1" x14ac:dyDescent="0.25">
      <c r="A25" s="111" t="s">
        <v>32</v>
      </c>
      <c r="B25" s="112" t="s">
        <v>81</v>
      </c>
      <c r="C25" s="113"/>
      <c r="D25" s="37" t="s">
        <v>21</v>
      </c>
      <c r="E25" s="87"/>
      <c r="F25" s="87"/>
      <c r="G25" s="87" t="s">
        <v>22</v>
      </c>
      <c r="H25" s="87" t="s">
        <v>23</v>
      </c>
      <c r="I25" s="88">
        <v>0.8</v>
      </c>
      <c r="J25" s="74">
        <v>0</v>
      </c>
      <c r="K25" s="74">
        <v>0</v>
      </c>
      <c r="L25" s="74">
        <v>0</v>
      </c>
      <c r="M25" s="74">
        <v>0</v>
      </c>
      <c r="N25" s="74">
        <v>0</v>
      </c>
      <c r="O25" s="74">
        <v>0</v>
      </c>
      <c r="P25" s="74">
        <v>0</v>
      </c>
      <c r="Q25" s="74">
        <v>0</v>
      </c>
      <c r="R25" s="74">
        <v>0.20499999999999999</v>
      </c>
      <c r="S25" s="74">
        <v>0</v>
      </c>
      <c r="T25" s="74">
        <v>0</v>
      </c>
      <c r="U25" s="74">
        <v>0</v>
      </c>
      <c r="V25" s="92">
        <v>0.20499999999999999</v>
      </c>
    </row>
    <row r="26" spans="1:23" ht="40.5" customHeight="1" x14ac:dyDescent="0.25">
      <c r="A26" s="44" t="s">
        <v>73</v>
      </c>
      <c r="J26" s="38"/>
      <c r="K26" s="38"/>
      <c r="L26" s="38"/>
      <c r="M26" s="38"/>
      <c r="N26" s="38"/>
      <c r="O26" s="38"/>
      <c r="P26" s="38"/>
      <c r="Q26" s="38"/>
      <c r="R26" s="38"/>
      <c r="S26" s="38"/>
      <c r="T26" s="38"/>
      <c r="U26" s="38"/>
    </row>
    <row r="27" spans="1:23" ht="21" customHeight="1" x14ac:dyDescent="0.25">
      <c r="A27" s="29">
        <v>1</v>
      </c>
      <c r="B27" s="106" t="s">
        <v>72</v>
      </c>
      <c r="C27" s="106"/>
      <c r="D27" s="106"/>
      <c r="E27" s="106"/>
      <c r="F27" s="106"/>
      <c r="G27" s="106"/>
      <c r="H27" s="106"/>
      <c r="I27" s="106"/>
      <c r="J27" s="106"/>
      <c r="K27" s="106"/>
      <c r="L27" s="106"/>
      <c r="M27" s="106"/>
      <c r="N27" s="106"/>
      <c r="O27" s="106"/>
      <c r="P27" s="106"/>
      <c r="Q27" s="106"/>
      <c r="R27" s="106"/>
      <c r="S27" s="106"/>
      <c r="T27" s="106"/>
      <c r="U27" s="106"/>
      <c r="V27" s="106"/>
    </row>
    <row r="28" spans="1:23" ht="21" customHeight="1" x14ac:dyDescent="0.25">
      <c r="A28" s="30"/>
      <c r="B28" s="110" t="s">
        <v>113</v>
      </c>
      <c r="C28" s="110"/>
      <c r="D28" s="110"/>
      <c r="E28" s="110"/>
      <c r="F28" s="110"/>
      <c r="G28" s="110"/>
      <c r="H28" s="110"/>
      <c r="I28" s="110"/>
      <c r="J28" s="110"/>
      <c r="K28" s="110"/>
      <c r="L28" s="110"/>
      <c r="M28" s="110"/>
      <c r="N28" s="110"/>
      <c r="O28" s="110"/>
      <c r="P28" s="110"/>
      <c r="Q28" s="110"/>
      <c r="R28" s="110"/>
      <c r="S28" s="110"/>
      <c r="T28" s="110"/>
      <c r="U28" s="110"/>
      <c r="V28" s="110"/>
      <c r="W28" s="110"/>
    </row>
    <row r="29" spans="1:23" ht="15" customHeight="1" x14ac:dyDescent="0.25">
      <c r="A29" s="29"/>
      <c r="B29" s="110" t="s">
        <v>114</v>
      </c>
      <c r="C29" s="110"/>
      <c r="D29" s="110"/>
      <c r="E29" s="110"/>
      <c r="F29" s="110"/>
      <c r="G29" s="110"/>
      <c r="H29" s="110"/>
      <c r="I29" s="110"/>
      <c r="J29" s="110"/>
      <c r="K29" s="110"/>
      <c r="L29" s="110"/>
      <c r="M29" s="110"/>
      <c r="N29" s="110"/>
      <c r="O29" s="110"/>
      <c r="P29" s="110"/>
      <c r="Q29" s="110"/>
      <c r="R29" s="110"/>
      <c r="S29" s="110"/>
      <c r="T29" s="110"/>
      <c r="U29" s="110"/>
      <c r="V29" s="110"/>
      <c r="W29" s="110"/>
    </row>
    <row r="30" spans="1:23" ht="15" customHeight="1" x14ac:dyDescent="0.25">
      <c r="A30" s="29"/>
      <c r="B30" s="110" t="s">
        <v>115</v>
      </c>
      <c r="C30" s="110"/>
      <c r="D30" s="110"/>
      <c r="E30" s="110"/>
      <c r="F30" s="110"/>
      <c r="G30" s="110"/>
      <c r="H30" s="110"/>
      <c r="I30" s="110"/>
      <c r="J30" s="110"/>
      <c r="K30" s="110"/>
      <c r="L30" s="110"/>
      <c r="M30" s="110"/>
      <c r="N30" s="110"/>
      <c r="O30" s="110"/>
      <c r="P30" s="110"/>
      <c r="Q30" s="110"/>
      <c r="R30" s="110"/>
      <c r="S30" s="110"/>
      <c r="T30" s="110"/>
      <c r="U30" s="110"/>
      <c r="V30" s="110"/>
      <c r="W30" s="110"/>
    </row>
  </sheetData>
  <mergeCells count="10">
    <mergeCell ref="B27:V27"/>
    <mergeCell ref="C1:V1"/>
    <mergeCell ref="I2:V2"/>
    <mergeCell ref="A2:C2"/>
    <mergeCell ref="D2:D3"/>
    <mergeCell ref="E2:G2"/>
    <mergeCell ref="H2:H3"/>
    <mergeCell ref="B28:W28"/>
    <mergeCell ref="B29:W29"/>
    <mergeCell ref="B30:W30"/>
  </mergeCells>
  <hyperlinks>
    <hyperlink ref="C17" location="_ftn1" display="_ftn1"/>
  </hyperlinks>
  <printOptions horizontalCentered="1" verticalCentered="1"/>
  <pageMargins left="0.39370078740157483" right="0.39370078740157483" top="0.74803149606299213" bottom="0.74803149606299213" header="0.39370078740157483" footer="0.39370078740157483"/>
  <pageSetup paperSize="5" scale="97" fitToHeight="0" orientation="landscape" r:id="rId1"/>
  <headerFooter>
    <oddHeader>&amp;RIndicadores de resultados 2018</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37</vt:i4>
      </vt:variant>
    </vt:vector>
  </HeadingPairs>
  <TitlesOfParts>
    <vt:vector size="42" baseType="lpstr">
      <vt:lpstr>Enero</vt:lpstr>
      <vt:lpstr>Febrero</vt:lpstr>
      <vt:lpstr>Marzo</vt:lpstr>
      <vt:lpstr>Abril</vt:lpstr>
      <vt:lpstr>Integrado</vt:lpstr>
      <vt:lpstr>Abril!_ftn1</vt:lpstr>
      <vt:lpstr>Enero!_ftn1</vt:lpstr>
      <vt:lpstr>Febrero!_ftn1</vt:lpstr>
      <vt:lpstr>Integrado!_ftn1</vt:lpstr>
      <vt:lpstr>Marzo!_ftn1</vt:lpstr>
      <vt:lpstr>Abril!_ftn2</vt:lpstr>
      <vt:lpstr>Enero!_ftn2</vt:lpstr>
      <vt:lpstr>Febrero!_ftn2</vt:lpstr>
      <vt:lpstr>Marzo!_ftn2</vt:lpstr>
      <vt:lpstr>Abril!_ftn3</vt:lpstr>
      <vt:lpstr>Enero!_ftn3</vt:lpstr>
      <vt:lpstr>Febrero!_ftn3</vt:lpstr>
      <vt:lpstr>Marzo!_ftn3</vt:lpstr>
      <vt:lpstr>Abril!_ftn4</vt:lpstr>
      <vt:lpstr>Enero!_ftn4</vt:lpstr>
      <vt:lpstr>Febrero!_ftn4</vt:lpstr>
      <vt:lpstr>Integrado!_ftn4</vt:lpstr>
      <vt:lpstr>Marzo!_ftn4</vt:lpstr>
      <vt:lpstr>Abril!_ftnref1</vt:lpstr>
      <vt:lpstr>Enero!_ftnref1</vt:lpstr>
      <vt:lpstr>Febrero!_ftnref1</vt:lpstr>
      <vt:lpstr>Marzo!_ftnref1</vt:lpstr>
      <vt:lpstr>Abril!_ftnref2</vt:lpstr>
      <vt:lpstr>Enero!_ftnref2</vt:lpstr>
      <vt:lpstr>Febrero!_ftnref2</vt:lpstr>
      <vt:lpstr>Integrado!_ftnref2</vt:lpstr>
      <vt:lpstr>Marzo!_ftnref2</vt:lpstr>
      <vt:lpstr>Abril!_ftnref4</vt:lpstr>
      <vt:lpstr>Enero!_ftnref4</vt:lpstr>
      <vt:lpstr>Febrero!_ftnref4</vt:lpstr>
      <vt:lpstr>Marzo!_ftnref4</vt:lpstr>
      <vt:lpstr>Integrado!Área_de_impresión</vt:lpstr>
      <vt:lpstr>Abril!Títulos_a_imprimir</vt:lpstr>
      <vt:lpstr>Enero!Títulos_a_imprimir</vt:lpstr>
      <vt:lpstr>Febrero!Títulos_a_imprimir</vt:lpstr>
      <vt:lpstr>Integrado!Títulos_a_imprimir</vt:lpstr>
      <vt:lpstr>Marzo!Títulos_a_imprimir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Fco. Javier Glez. Vallejo</dc:creator>
  <cp:lastModifiedBy>Fco. Javier Glez. Vallejo</cp:lastModifiedBy>
  <cp:lastPrinted>2018-08-16T16:37:44Z</cp:lastPrinted>
  <dcterms:created xsi:type="dcterms:W3CDTF">2017-05-08T18:43:52Z</dcterms:created>
  <dcterms:modified xsi:type="dcterms:W3CDTF">2018-10-08T17:10:40Z</dcterms:modified>
</cp:coreProperties>
</file>